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18270" windowHeight="12480" tabRatio="776" activeTab="1"/>
  </bookViews>
  <sheets>
    <sheet name="1260" sheetId="2" r:id="rId1"/>
    <sheet name="1261" sheetId="13" r:id="rId2"/>
  </sheets>
  <externalReferences>
    <externalReference r:id="rId3"/>
    <externalReference r:id="rId4"/>
  </externalReferences>
  <definedNames>
    <definedName name="DMTC">[1]DMTC!$C$5:$O$80</definedName>
    <definedName name="DMXXDNTM1">[2]XANTM!$C$5:$J$125</definedName>
    <definedName name="NLX">[1]NLXA!$A$15:$K$107</definedName>
    <definedName name="_xlnm.Print_Titles" localSheetId="0">'1260'!$10:$11</definedName>
    <definedName name="_xlnm.Print_Titles" localSheetId="1">'1261'!$15:$16</definedName>
    <definedName name="THUNHAP">[1]DMTC!$E$33:$O$38</definedName>
  </definedNames>
  <calcPr calcId="144525"/>
</workbook>
</file>

<file path=xl/calcChain.xml><?xml version="1.0" encoding="utf-8"?>
<calcChain xmlns="http://schemas.openxmlformats.org/spreadsheetml/2006/main">
  <c r="K166" i="13" l="1"/>
  <c r="I163" i="13"/>
  <c r="J163" i="13" s="1"/>
  <c r="I160" i="13"/>
  <c r="J160" i="13" s="1"/>
  <c r="I157" i="13"/>
  <c r="J157" i="13" s="1"/>
  <c r="J156" i="13"/>
  <c r="I153" i="13"/>
  <c r="J153" i="13" s="1"/>
  <c r="I150" i="13"/>
  <c r="J149" i="13"/>
  <c r="K146" i="13"/>
  <c r="I146" i="13"/>
  <c r="J146" i="13" s="1"/>
  <c r="I143" i="13"/>
  <c r="J143" i="13" s="1"/>
  <c r="J142" i="13"/>
  <c r="I139" i="13"/>
  <c r="J138" i="13"/>
  <c r="I135" i="13"/>
  <c r="I132" i="13"/>
  <c r="I129" i="13"/>
  <c r="I126" i="13"/>
  <c r="J126" i="13" s="1"/>
  <c r="I123" i="13"/>
  <c r="J123" i="13" s="1"/>
  <c r="I120" i="13"/>
  <c r="J120" i="13" s="1"/>
  <c r="I117" i="13"/>
  <c r="J117" i="13" s="1"/>
  <c r="J116" i="13"/>
  <c r="I113" i="13"/>
  <c r="I110" i="13"/>
  <c r="J110" i="13" s="1"/>
  <c r="K109" i="13"/>
  <c r="J109" i="13"/>
  <c r="J108" i="13"/>
  <c r="J107" i="13"/>
  <c r="K106" i="13"/>
  <c r="J106" i="13"/>
  <c r="I103" i="13"/>
  <c r="I100" i="13"/>
  <c r="I97" i="13"/>
  <c r="I94" i="13"/>
  <c r="J94" i="13" s="1"/>
  <c r="J93" i="13"/>
  <c r="J92" i="13"/>
  <c r="J91" i="13"/>
  <c r="I88" i="13"/>
  <c r="J88" i="13" s="1"/>
  <c r="J87" i="13"/>
  <c r="J86" i="13"/>
  <c r="J85" i="13"/>
  <c r="J84" i="13"/>
  <c r="I81" i="13"/>
  <c r="J81" i="13" s="1"/>
  <c r="I78" i="13"/>
  <c r="J78" i="13" s="1"/>
  <c r="I75" i="13"/>
  <c r="J75" i="13" s="1"/>
  <c r="I72" i="13"/>
  <c r="J72" i="13" s="1"/>
  <c r="K72" i="13" s="1"/>
  <c r="J71" i="13"/>
  <c r="K71" i="13" s="1"/>
  <c r="I68" i="13"/>
  <c r="J68" i="13" s="1"/>
  <c r="K68" i="13" s="1"/>
  <c r="K63" i="13"/>
  <c r="K62" i="13"/>
  <c r="I59" i="13"/>
  <c r="K57" i="13"/>
  <c r="K49" i="13"/>
  <c r="I49" i="13"/>
  <c r="I46" i="13"/>
  <c r="J46" i="13" s="1"/>
  <c r="K46" i="13" s="1"/>
  <c r="I41" i="13"/>
  <c r="I38" i="13"/>
  <c r="J37" i="13"/>
  <c r="I34" i="13"/>
  <c r="J34" i="13" s="1"/>
  <c r="I31" i="13"/>
  <c r="J31" i="13" s="1"/>
  <c r="I28" i="13"/>
  <c r="J28" i="13" s="1"/>
  <c r="I25" i="13"/>
  <c r="J25" i="13" s="1"/>
  <c r="I22" i="13"/>
  <c r="J22" i="13" s="1"/>
  <c r="K22" i="13" s="1"/>
  <c r="K19" i="13"/>
  <c r="J18" i="13" l="1"/>
  <c r="J13" i="13"/>
  <c r="I13" i="13"/>
  <c r="K75" i="13"/>
  <c r="K18" i="13" s="1"/>
  <c r="J12" i="13" l="1"/>
  <c r="I12" i="13"/>
  <c r="F79" i="2" l="1"/>
  <c r="F82" i="2"/>
  <c r="F78" i="2" l="1"/>
  <c r="F77" i="2" s="1"/>
  <c r="F176" i="2" l="1"/>
  <c r="F170" i="2"/>
  <c r="F169" i="2" s="1"/>
  <c r="F166" i="2" s="1"/>
  <c r="F162" i="2"/>
  <c r="F161" i="2" s="1"/>
  <c r="F158" i="2"/>
  <c r="F157" i="2" s="1"/>
  <c r="F154" i="2"/>
  <c r="F153" i="2" s="1"/>
  <c r="F150" i="2"/>
  <c r="F149" i="2" s="1"/>
  <c r="F146" i="2"/>
  <c r="F145" i="2" s="1"/>
  <c r="F142" i="2"/>
  <c r="F138" i="2"/>
  <c r="F131" i="2"/>
  <c r="F130" i="2" s="1"/>
  <c r="F127" i="2"/>
  <c r="F126" i="2" s="1"/>
  <c r="F122" i="2"/>
  <c r="F121" i="2" s="1"/>
  <c r="F118" i="2"/>
  <c r="F117" i="2" s="1"/>
  <c r="F114" i="2"/>
  <c r="F113" i="2" s="1"/>
  <c r="F109" i="2"/>
  <c r="F108" i="2" s="1"/>
  <c r="F107" i="2" s="1"/>
  <c r="F104" i="2"/>
  <c r="F101" i="2" s="1"/>
  <c r="F94" i="2"/>
  <c r="F91" i="2"/>
  <c r="F90" i="2" s="1"/>
  <c r="F87" i="2"/>
  <c r="F86" i="2" s="1"/>
  <c r="F75" i="2"/>
  <c r="F71" i="2"/>
  <c r="F70" i="2" s="1"/>
  <c r="F66" i="2"/>
  <c r="F60" i="2"/>
  <c r="F56" i="2"/>
  <c r="F52" i="2" s="1"/>
  <c r="F49" i="2"/>
  <c r="F48" i="2" s="1"/>
  <c r="F45" i="2"/>
  <c r="F44" i="2" s="1"/>
  <c r="F42" i="2" s="1"/>
  <c r="F38" i="2"/>
  <c r="F37" i="2" s="1"/>
  <c r="F36" i="2" s="1"/>
  <c r="F33" i="2"/>
  <c r="F32" i="2" s="1"/>
  <c r="F29" i="2"/>
  <c r="F28" i="2" s="1"/>
  <c r="F25" i="2"/>
  <c r="F24" i="2" s="1"/>
  <c r="F15" i="2"/>
  <c r="F85" i="2" l="1"/>
  <c r="F65" i="2"/>
  <c r="F125" i="2"/>
  <c r="F13" i="2" l="1"/>
  <c r="F12" i="2"/>
</calcChain>
</file>

<file path=xl/sharedStrings.xml><?xml version="1.0" encoding="utf-8"?>
<sst xmlns="http://schemas.openxmlformats.org/spreadsheetml/2006/main" count="995" uniqueCount="439">
  <si>
    <t>Đạt</t>
  </si>
  <si>
    <t>Chưa</t>
  </si>
  <si>
    <t xml:space="preserve">Cập nhật đến ngày: </t>
  </si>
  <si>
    <t>Tiêu chuẩn</t>
  </si>
  <si>
    <t>Quy hoạch</t>
  </si>
  <si>
    <t>1.1</t>
  </si>
  <si>
    <t>1.2</t>
  </si>
  <si>
    <t>Giao thông</t>
  </si>
  <si>
    <t>2.1</t>
  </si>
  <si>
    <t>Tỷ lệ</t>
  </si>
  <si>
    <t>2.2</t>
  </si>
  <si>
    <t>2.3</t>
  </si>
  <si>
    <t>2.4</t>
  </si>
  <si>
    <t>3.1</t>
  </si>
  <si>
    <t>3.2</t>
  </si>
  <si>
    <t>Điện</t>
  </si>
  <si>
    <t>4.1</t>
  </si>
  <si>
    <t>4.2</t>
  </si>
  <si>
    <t>Cơ sơ vật chất văn hóa</t>
  </si>
  <si>
    <t>6.1</t>
  </si>
  <si>
    <t>6.2</t>
  </si>
  <si>
    <t>6.3</t>
  </si>
  <si>
    <t>Thông tin và Truyền thông</t>
  </si>
  <si>
    <t>8.1</t>
  </si>
  <si>
    <t>8.2</t>
  </si>
  <si>
    <t>8.3</t>
  </si>
  <si>
    <t>8.4</t>
  </si>
  <si>
    <t>Nhà ở dân cư</t>
  </si>
  <si>
    <t>9.1</t>
  </si>
  <si>
    <t>9.2</t>
  </si>
  <si>
    <t>Nghèo đa chiều</t>
  </si>
  <si>
    <t>Lao động</t>
  </si>
  <si>
    <t>12.1</t>
  </si>
  <si>
    <t>12.2</t>
  </si>
  <si>
    <t>Tổ chức sản xuất và phát triển KTNT</t>
  </si>
  <si>
    <t>13.1</t>
  </si>
  <si>
    <t>13.2</t>
  </si>
  <si>
    <t>13.3</t>
  </si>
  <si>
    <t>13.4</t>
  </si>
  <si>
    <t>13.5</t>
  </si>
  <si>
    <t>Giáo dục và đào tạo</t>
  </si>
  <si>
    <t>14.1</t>
  </si>
  <si>
    <t>14.2</t>
  </si>
  <si>
    <t>Y tế</t>
  </si>
  <si>
    <t>15.1</t>
  </si>
  <si>
    <t>15.2</t>
  </si>
  <si>
    <t>15.3</t>
  </si>
  <si>
    <t>15.4</t>
  </si>
  <si>
    <t>Văn hóa</t>
  </si>
  <si>
    <t>Môi trường và an toàn thực phẩm</t>
  </si>
  <si>
    <t>17.1</t>
  </si>
  <si>
    <t>17.2</t>
  </si>
  <si>
    <t>17.3</t>
  </si>
  <si>
    <t>17.4</t>
  </si>
  <si>
    <t>17.5</t>
  </si>
  <si>
    <t>17.6</t>
  </si>
  <si>
    <t>17.7</t>
  </si>
  <si>
    <t>17.8</t>
  </si>
  <si>
    <t>17.9</t>
  </si>
  <si>
    <t>17.10</t>
  </si>
  <si>
    <t>17.11</t>
  </si>
  <si>
    <t>17.12</t>
  </si>
  <si>
    <t>Hệ thống chính trị và tiếp cận pháp luật</t>
  </si>
  <si>
    <t>18.1</t>
  </si>
  <si>
    <t>18.2</t>
  </si>
  <si>
    <t>18.3</t>
  </si>
  <si>
    <t>18.4</t>
  </si>
  <si>
    <t>18.5</t>
  </si>
  <si>
    <t>18.6</t>
  </si>
  <si>
    <t>Quốc phòng và An ninh</t>
  </si>
  <si>
    <t>19.1</t>
  </si>
  <si>
    <t>19.2</t>
  </si>
  <si>
    <t>Có quy hoạch chung xây dựng xã được phê duyệt phù hợp với định hướng phát triển kinh tế - xã hội của xã giai đoạn 2021 – 2025 (có quy hoạch khu chức năng dịch vụ hỗ trợ phát triển kinh tế nông thôn) và được công bố công khai đúng thời hạn.</t>
  </si>
  <si>
    <t>Ban hành quy định quản lý theo đồ án quy hoạch chung xây dựng xã và tổ chức thực hiện theo quy hoạch</t>
  </si>
  <si>
    <t>Tỷ lệ đường xã được nhựa hóa hoặc bê tông hóa, đảm bảo ô tô đi lại thuận tiện quanh năm</t>
  </si>
  <si>
    <t>100%</t>
  </si>
  <si>
    <t xml:space="preserve">Số km đường xã được nhựa hóa/bê tông hóa </t>
  </si>
  <si>
    <t>Tổng số km đường xã</t>
  </si>
  <si>
    <t>Tỷ lệ đường ấp và đường liên ấp ít nhất được cứng hóa, đảm bảo ô tô đi lại thuận tiện quanh năm</t>
  </si>
  <si>
    <t>≥90%</t>
  </si>
  <si>
    <t>Số km đường ấp và đường liên ấp ít nhất được cứng hóa</t>
  </si>
  <si>
    <t>Tổng số km đường trục ấp, liên ấp</t>
  </si>
  <si>
    <t>Tỷ lệ đường ngõ, xóm sạch và đảm bảo đi lại thuận tiện quanh năm</t>
  </si>
  <si>
    <t>Số km đường ngõ, xóm (đường dân sinh)</t>
  </si>
  <si>
    <t xml:space="preserve">Tổng số km đường ngõ, xóm </t>
  </si>
  <si>
    <t>Tỷ lệ đường trục chính nội đồng đảm bảo vận chuyển hàng hóa thuận tiện quanh năm</t>
  </si>
  <si>
    <t>≥50%</t>
  </si>
  <si>
    <t xml:space="preserve">Số km đường trục chính nội đồng đảm bảo vận chuyển hàng hóa </t>
  </si>
  <si>
    <t>Tổng số km đường trục chính nội đồng</t>
  </si>
  <si>
    <t xml:space="preserve">Tỷ lệ diện tích đất sản xuất nông nghiệp được tưới và tiêu nước chủ động </t>
  </si>
  <si>
    <t>≥80%</t>
  </si>
  <si>
    <t>Diện tích đất nông nghiệp được tưới và tiêu nước chủ động</t>
  </si>
  <si>
    <t>Tổng diện tích đất sản xuất nông nghiệp của xã</t>
  </si>
  <si>
    <t xml:space="preserve">Đạt </t>
  </si>
  <si>
    <t>Hệ thống điện đạt chuẩn</t>
  </si>
  <si>
    <t>Tỷ lệ hộ có đăng ký trực tiếp và được sử dụng điện thường xuyên, an toàn từ các nguồn</t>
  </si>
  <si>
    <t>≥98%</t>
  </si>
  <si>
    <t>Số hộ có đăng ký và được sử dụng điện</t>
  </si>
  <si>
    <t>Tổng số hộ dân của xã</t>
  </si>
  <si>
    <t>Tỷ lệ trường học các cấp (mầm non, tiểu học, THCS; hoặc trường phổ thông có nhiều cấp học có cấp học cao nhất là THCS) đạt tiêu chuẩn cơ sở vật chất theo quy định</t>
  </si>
  <si>
    <t>Số trường học đạt chuẩn</t>
  </si>
  <si>
    <t>Tổng số trường học của xã</t>
  </si>
  <si>
    <t>Xã có nhà văn hóa hoặc hội trường đa năng và sân thể thao phục vụ sinh hoạt văn hóa, thể thao của toàn xã</t>
  </si>
  <si>
    <t>Xã có điểm vui chơi, giải trí và thể thao cho trẻ em và người cao tuổi theo quy định</t>
  </si>
  <si>
    <t>Tỷ lệ ấp có nhà văn hóa hoặc nơi sinh hoạt văn hóa, thể thao phục vụ cộng đồng</t>
  </si>
  <si>
    <t>Số ấp có nơi sinh hoạt VHTT</t>
  </si>
  <si>
    <t>Tổng số ấp của xã</t>
  </si>
  <si>
    <t>Nhà tạm, dột nát</t>
  </si>
  <si>
    <t>Không còn</t>
  </si>
  <si>
    <t>Số hộ dân còn nhà tạm, dột nát</t>
  </si>
  <si>
    <t xml:space="preserve">Tỷ lệ hộ có nhà ở kiên cố hoặc bán kiên cố </t>
  </si>
  <si>
    <t>≥75%</t>
  </si>
  <si>
    <t>Số hộ dân có nhà ở đạt chuẩn</t>
  </si>
  <si>
    <t>Số hộ nghèo đa chiều</t>
  </si>
  <si>
    <t>Tỷ lệ lao động qua đào tạo</t>
  </si>
  <si>
    <t>≥70%</t>
  </si>
  <si>
    <t>Số lao động qua đào tạo</t>
  </si>
  <si>
    <t>Lực lượng lao động</t>
  </si>
  <si>
    <t xml:space="preserve">Tỷ lệ lao động qua đào tạo có bằng cấp, chứng chỉ </t>
  </si>
  <si>
    <t>≥25%</t>
  </si>
  <si>
    <t>Số lao động qua đào tạo có bằng cấp, chứng chỉ</t>
  </si>
  <si>
    <t>Xã có hợp tác xã hoạt động có hiệu quả và theo đúng quy định của Luật Hợp tác xã</t>
  </si>
  <si>
    <t>Xã có mô hình liên kết sản xuất gắn với tiêu thụ sản phẩm chủ lực đảm bảo bền vững</t>
  </si>
  <si>
    <t>Thực hiện truy xuất nguồn gốc các sản phẩm chủ lực của xã gắn với xây dựng vùng nguyên liệu và được chứng nhận VietGAP hoặc tương đương</t>
  </si>
  <si>
    <t>Có kế hoạch và triển khai kế hoạch bảo tồn, phát triển làng nghề, làng nghề truyền thống (nếu có) gắn với hạ tầng về bảo vệ môi trường</t>
  </si>
  <si>
    <t>Có tổ khuyến nông cộng đồng hoạt động hiệu quả</t>
  </si>
  <si>
    <t>Phổ cập giáo dục mầm non cho trẻ em 5 tuổi; phổ cập giáo dục tiểu học; phổ cập giáo dục trung học cơ sở; xóa mù chữ</t>
  </si>
  <si>
    <t>Tỷ lệ học sinh tốt nghiệp trung học cơ sở được tiếp tục học trung học (phổ thông, giáo dục thường xuyên, trung cấp)</t>
  </si>
  <si>
    <t>Số học sinh của xã đã tốt nghiệp THCS được tiếp tục học</t>
  </si>
  <si>
    <t>Tổng số học sinh đã tốt nghiệp THCS</t>
  </si>
  <si>
    <t>Tỷ lệ người dân tham gia BHYT</t>
  </si>
  <si>
    <t>Tổng số người có thẻ BHYT</t>
  </si>
  <si>
    <t xml:space="preserve">Tổng số nhân khẩu thực tế thường trú của xã </t>
  </si>
  <si>
    <t>Xã đạt tiêu chí quốc gia về y tế</t>
  </si>
  <si>
    <t>Tỷ lệ trẻ em dưới 5 tuổi bị suy dinh dưỡng thể thấp còi (chiều cao theo tuổi)</t>
  </si>
  <si>
    <t>≤19%</t>
  </si>
  <si>
    <t>Số trẻ dưới 5 tuổi bị suy dinh dưỡng thể thấp còi</t>
  </si>
  <si>
    <t>Tổng số trẻ dưới 5 tuổi</t>
  </si>
  <si>
    <t>Tỷ lệ dân số có sổ khám chữa bệnh điện tử</t>
  </si>
  <si>
    <t>Số dân có sổ khám chửa bệnh điện tử</t>
  </si>
  <si>
    <t>Tổng dân số của xã</t>
  </si>
  <si>
    <t>Tỷ lệ ấp đạt tiêu chuẩn văn hoá theo quy định, có kế hoạch và thực hiện kế hoạch xây dựng nông thôn mới</t>
  </si>
  <si>
    <t>Số ấp đạt chuẩn văn hóa</t>
  </si>
  <si>
    <t>Tổng số ấp</t>
  </si>
  <si>
    <t xml:space="preserve">Tỷ lệ hộ được sử dụng nước sạch theo quy chuẩn </t>
  </si>
  <si>
    <t xml:space="preserve">Số hộ dân sử dụng nước sạch đáp ứng quy chuẩn từ các nguồn </t>
  </si>
  <si>
    <t xml:space="preserve"> Tổng số hộ trên địa bàn xã</t>
  </si>
  <si>
    <t>Tỷ lệ cơ sở sản xuất - kinh doanh, nuôi trồng thủy sản, làng nghề đảm bảo quy định về bảo vệ môi trường</t>
  </si>
  <si>
    <t>≥95%</t>
  </si>
  <si>
    <t>Số cơ sở sản xuất - kinh doanh, nuôi trồng thủy sản, làng nghề đảm bảo quy định về BVMT</t>
  </si>
  <si>
    <t>Tổng số cơ sở sản xuất - kinh doanh, nuôi trồng thủy sản, làng nghề trên địa bàn</t>
  </si>
  <si>
    <t>Cảnh quan, không gian xanh - sạch - đẹp, an toàn; không để xảy ra tồn đọng nước thải sinh hoạt tại các khu dân cư tập trung</t>
  </si>
  <si>
    <t>Đất cây xanh sử dụng công cộng tại điểm dân cư nông thôn (≥2 m2/người)</t>
  </si>
  <si>
    <t>Mai táng, hỏa táng phù hợp với quy định và theo quy hoạch</t>
  </si>
  <si>
    <t>Tỷ lệ chất thải rắn sinh hoạt và chất thải rắn không nguy hại trên địa bàn được thu gom, xử lý theo quy định</t>
  </si>
  <si>
    <t>≥85%</t>
  </si>
  <si>
    <t>Tổng số hộ tham gia mạng lưới thu gom rác</t>
  </si>
  <si>
    <t>Tổng số hộ hiện có trên địa bàn</t>
  </si>
  <si>
    <t>Tỷ  lệ bao gói thuốc bảo vệ thực vật sau sử dụng và chất thải rắn y tế được thu gom, xử lý đáp ứng yêu cầu về bảo vệ môi trường</t>
  </si>
  <si>
    <t>Bao gói thuốc BVTV và CTR y tế được thu gom, xử lý</t>
  </si>
  <si>
    <t>Tổng số bao gói thuốc BVTV và CTR y tế phát sinh</t>
  </si>
  <si>
    <t>Tỷ lệ hộ có nhà tiêu, nhà tắm, thiết bị chứa nước sinh hoạt hợp vệ sinh và đảm bảo 3 sạch</t>
  </si>
  <si>
    <t>Số hộ dân có nhà tiêu, nhà tắm, thiết bị chứa nước sinh hoạt hợp vệ sinh và đảm bảo 3 sạch</t>
  </si>
  <si>
    <t>Tổng số hộ trên địa bàn xã</t>
  </si>
  <si>
    <t>Tỷ lệ cơ sở chăn nuôi đảm bảo các quy định về vệ sinh thú y, chăn nuôi và bảo vệ môi trường</t>
  </si>
  <si>
    <t>Số cơ sở chăn nuôi đảm bảo vệ sinh thú y và BVMT</t>
  </si>
  <si>
    <t>Tổng số cơ sở chăn nuôi trên địa bàn xã</t>
  </si>
  <si>
    <t>Tỷ lệ hộ gia đình và cơ sở sản xuất, kinh doanh thực phẩm tuân thủ các quy định về đảm bảo an toàn thực phẩm</t>
  </si>
  <si>
    <t>Số hộ gia đình và cơ sở SXKD thực phẩm tuân thủ các quy định về đảm bảo an toàn thực phẩm</t>
  </si>
  <si>
    <t xml:space="preserve">Tổng số hộ gia đình và cơ sở SXKD  có kinh doanh thực phẩm của xã </t>
  </si>
  <si>
    <t>Tỷ lệ hộ gia đình thực hiện phân loại chất thải rắn tại nguồn</t>
  </si>
  <si>
    <t>≥30%</t>
  </si>
  <si>
    <t>Số hộ gia đình thực hiện phân loại CTR tại nguồn</t>
  </si>
  <si>
    <t xml:space="preserve">Tỷ lệ chất thải nhựa phát sinh trên địa bàn được thu gom, tái sử dụng, tái chế, xử lý theo quy định </t>
  </si>
  <si>
    <t>Khối lượng rác thải nhựa được phân loại</t>
  </si>
  <si>
    <t>Khối lượng rác thải nhựa phát sinh</t>
  </si>
  <si>
    <t>Đảng bộ, chính quyền hoàn thành tốt nhiệm vụ</t>
  </si>
  <si>
    <t>Tổ chức chính trị - xã hội của xã được xếp loại chất lượng hoàn thành tốt nhiệm vụ trở lên</t>
  </si>
  <si>
    <t>Số tổ chức chính trị xã hội của xã hoàn thành tốt nhiệm vụ trở lên</t>
  </si>
  <si>
    <t>Tổng số tổ chức chính trị, xã hội của xã</t>
  </si>
  <si>
    <t>Xã đạt chuẩn tiếp cận pháp luật theo quy định</t>
  </si>
  <si>
    <t xml:space="preserve">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 </t>
  </si>
  <si>
    <t>Có kế hoạch và triển khai kế hoạch bồi dưỡng kiến thức về xây dựng nông thôn mới cho người dân, đào tạo nâng cao năng lực cộng đồng gắn với nâng cao hiệu quả hoạt động của Ban Phát triển ấp</t>
  </si>
  <si>
    <t>Xây dựng lực lượng dân quân “vững mạnh, rộng khắp” và hoàn thành các chỉ tiêu quân sự, quốc phòng</t>
  </si>
  <si>
    <t>Xã đạt chuẩn an toàn về an ninh trật tự</t>
  </si>
  <si>
    <t>Thủy lợi và phòng chống thiên tai</t>
  </si>
  <si>
    <t>3.2 Đảm bảo yêu cầu chủ động về phòng chống thiên tai theo phương châm 4 tại chỗ</t>
  </si>
  <si>
    <t xml:space="preserve">Trường học </t>
  </si>
  <si>
    <t>8.1 Xã có điểm phục vụ bưu chính</t>
  </si>
  <si>
    <t>8.2 Xã có dịch vụ viễn thông, Internet</t>
  </si>
  <si>
    <t>8.3 Xã có đài truyền thanh và hệ thống loa đến các ấp</t>
  </si>
  <si>
    <t>8.4 Xã có ứng dụng công nghệ thông tin trong công tác quản lý, điều hành</t>
  </si>
  <si>
    <t>Mã TC/CT</t>
  </si>
  <si>
    <t>Tên tiêu chí, chỉ tiêu</t>
  </si>
  <si>
    <t>53 triệu đồng</t>
  </si>
  <si>
    <t>Thu nhập bình quân đầu người khu vực nông thôn năm 2022</t>
  </si>
  <si>
    <t>&lt;4%</t>
  </si>
  <si>
    <t>Cán bộ, công chức xã đạt chuận</t>
  </si>
  <si>
    <t>Số tiêu chí đạt</t>
  </si>
  <si>
    <t>Số chỉ tiêu đạt</t>
  </si>
  <si>
    <t>x</t>
  </si>
  <si>
    <t>xx</t>
  </si>
  <si>
    <t>(Theo Quyết định số 1260/QĐ-UBND ngày 22/6/2022 của UBND tỉnh)</t>
  </si>
  <si>
    <t>I. QUY HOẠCH</t>
  </si>
  <si>
    <t>II. HẠ TẦNG KINH TẾ - XÃ HỘI</t>
  </si>
  <si>
    <t>III. KINH TẾ VÀ TỔ CHỨC SẢN XUẤT</t>
  </si>
  <si>
    <t>IV. VĂN HÓA - XÃ HỘI - MÔI TRƯỜNG</t>
  </si>
  <si>
    <t>V. HỆ THỐNG CHÍNH TRỊ</t>
  </si>
  <si>
    <t>Tỷ lệ nghèo đa chiều</t>
  </si>
  <si>
    <t xml:space="preserve">Tỷ lệ hộ nghèo đa chiều </t>
  </si>
  <si>
    <t xml:space="preserve">Tỷ lệ hộ cận nghèo đa chiều </t>
  </si>
  <si>
    <t>Số hộ cận nghèo đa chiều</t>
  </si>
  <si>
    <t>không tính</t>
  </si>
  <si>
    <t>Kết quả</t>
  </si>
  <si>
    <t>KẾT QUẢ THỰC HIỆN BỘ TIÊU CHÍ XÃ NÔNG THÔN MỚI TRÊN ĐỊA XÃ LONG ĐIỀN A</t>
  </si>
  <si>
    <t>ỦY BAN NHÂN DÂN</t>
  </si>
  <si>
    <t>CỘNG HÒA XÃ HỘI CHỦ NGHĨA VIỆT NAM</t>
  </si>
  <si>
    <t>XÃ LONG ĐIỀN A</t>
  </si>
  <si>
    <t>Độc lập - Tự do - Hạnh Phúc</t>
  </si>
  <si>
    <t>KẾT QUẢ THỰC HIỆN TIÊU CHÍ NÔNG THÔN MỚI NÂNG CAO XÃ LONG ĐIỀN A</t>
  </si>
  <si>
    <t>(Theo Bộ Tiêu chí ban hành kèm Quyết định số 1261/QĐ-UBND ngày 22/06/2022 của Ủy ban nhân dân tỉnh An Giang)</t>
  </si>
  <si>
    <t xml:space="preserve">Xã: </t>
  </si>
  <si>
    <t>Long Điền A</t>
  </si>
  <si>
    <t>Thống kê</t>
  </si>
  <si>
    <t>Năm báo cáo (2022)</t>
  </si>
  <si>
    <t xml:space="preserve">Huyện, TX, TP: </t>
  </si>
  <si>
    <t>Chợ Mới</t>
  </si>
  <si>
    <t>Số Tiêu chí</t>
  </si>
  <si>
    <t>Số Chỉ tiêu</t>
  </si>
  <si>
    <t>Tiêu chí</t>
  </si>
  <si>
    <t>Tên tiêu chí</t>
  </si>
  <si>
    <t xml:space="preserve">Chỉ tiêu </t>
  </si>
  <si>
    <t xml:space="preserve">Nội dung chỉ tiêu </t>
  </si>
  <si>
    <t>Tên dữ liệu</t>
  </si>
  <si>
    <t>Đơn vị tính</t>
  </si>
  <si>
    <t>Năm báo cáo  (2022)</t>
  </si>
  <si>
    <t>Chỉ tiêu</t>
  </si>
  <si>
    <t>KQ</t>
  </si>
  <si>
    <t>TS</t>
  </si>
  <si>
    <t>MS</t>
  </si>
  <si>
    <t> </t>
  </si>
  <si>
    <t>Tổng số đạt</t>
  </si>
  <si>
    <t>Có quy hoạch chung xây dựng xã còn thời hạn hoặc đã được rà soát, điều chỉnh theo quy định của pháp luật về quy hoạch</t>
  </si>
  <si>
    <t>Quy hoạch chung xây dựng xã còn thời hạn</t>
  </si>
  <si>
    <t>Đạt/Chưa</t>
  </si>
  <si>
    <t>Có quy chế quản lý và tổ chức thực hiện quy hoạch xây dựng và quản lý xây dựng theo quy hoạch</t>
  </si>
  <si>
    <t>Ban hành quy định quản lý quy hoạc chung</t>
  </si>
  <si>
    <t>1.3</t>
  </si>
  <si>
    <t>Có quy hoạch chi tiết xây dựng trung tâm xã hoặc quy hoạch chi tiết xây dựng điểm dân cư mới phù hợp với tình hình kinh tế - xã hội của địa phương và phù hợp với định hướng đô thị hóa theo quy hoạch cấp trên</t>
  </si>
  <si>
    <t>Quy hoạch chi tiết xây dựng trung tâm xã</t>
  </si>
  <si>
    <t>Tỷ lệ đường xã được bảo trì hàng năm, đảm bảo sáng - xanh - sạch - đẹp và có các hạng mục cần thiết (biển báo, biển chỉ dẫn, chiếu sáng, gờ giảm tốc, cây xanh…) theo quy định</t>
  </si>
  <si>
    <t>%</t>
  </si>
  <si>
    <t>Số km đường xã được bảo trì hằng năm</t>
  </si>
  <si>
    <t>Tỷ lệ đường ấp và đường liên ấp được cứng hóa và bảo trì hàng năm; có các hạng mục cần thiết theo quy định (biển báo, biển chỉ dẫn, chiếu sáng, gờ giảm tốc, cây xanh…) và đảm bảo sáng - xanh - sạch - đẹp</t>
  </si>
  <si>
    <t>Số km đường ấp và đường liên ấp ít nhất được cứng hóa và bảo trì</t>
  </si>
  <si>
    <t>Tỷ lệ đường ngõ, xóm được cứng hóa, đảm bảo sáng - xanh - sạch - đẹp</t>
  </si>
  <si>
    <t>Số km đường ngõ, xóm được cứng hóa, đảm bảo sáng - xanh - sạch - đẹp</t>
  </si>
  <si>
    <t xml:space="preserve">Tỷ lệ đường trục chính nội đồng được cứng hóa đáp ứng yêu cầu sản xuất và vận chuyển hàng hóa </t>
  </si>
  <si>
    <t>Thủy lợi và PCTT</t>
  </si>
  <si>
    <t>Tỷ lệ diện tích đất sản xuất nông nghiệp được tưới và tiêu nước chủ động</t>
  </si>
  <si>
    <t>Có ít nhất 01 tổ chức thủy lợi cơ sở hoạt động hiệu quả, bền vững</t>
  </si>
  <si>
    <t>Tổ chức thuỷ lợi cơ sở hoat động có hiệu quả</t>
  </si>
  <si>
    <t>Đat/Chưa</t>
  </si>
  <si>
    <t>3.3</t>
  </si>
  <si>
    <t xml:space="preserve">Tỷ lệ diện tích cây trồng chủ lực của địa phương được tưới tiên tiến, tiết kiệm nước </t>
  </si>
  <si>
    <t>≥20%</t>
  </si>
  <si>
    <t>Diện tích cây trồng chủ lực được tưới tiên tiến, tiết kiệm nước</t>
  </si>
  <si>
    <t>Tổng diện tích cây trồng chủ lưc của địa phương</t>
  </si>
  <si>
    <t>3.4</t>
  </si>
  <si>
    <t>Công trình thủy lợi nhỏ, thủy lợi nội đồng được bảo trì hằng năm</t>
  </si>
  <si>
    <t>Số công trình thuỷ lợi được bảo trì hằng năm</t>
  </si>
  <si>
    <t>Tổng số công trình thuỷ lợi trên địa bàn</t>
  </si>
  <si>
    <t>3.5</t>
  </si>
  <si>
    <t xml:space="preserve">Thực hiện kiểm kê, kiểm soát các nguồn nước thải xả vào công trình thủy lợi </t>
  </si>
  <si>
    <t>Kiểm soát nguồn nước thải xả vào công trình thuỷ lợi</t>
  </si>
  <si>
    <t>3.6</t>
  </si>
  <si>
    <t xml:space="preserve">Đảm bảo yêu cầu chủ động về phòng chống thiên tai theo phương châm 4 tại chỗ </t>
  </si>
  <si>
    <t>Phòng chống thiên tai</t>
  </si>
  <si>
    <t>Khá</t>
  </si>
  <si>
    <t>Tỷ lệ hộ có đăng ký trực tiếp và được sử dụng điện sinh hoạt, sản xuất đảm bảo an toàn, tin cậy và ổn định</t>
  </si>
  <si>
    <t>≥99%</t>
  </si>
  <si>
    <t>Số hộ có đăng ký trực tiếp và được sử dụng điện</t>
  </si>
  <si>
    <t>Trường học</t>
  </si>
  <si>
    <t>5.1</t>
  </si>
  <si>
    <t>Tỷ lệ trường học các cấp (mầm non, tiểu học, THCS, hoặc trường phổ thông có nhiều cấp học có cấp học cao nhất là THCS) đạt tiêu chuẩn cơ sở vật chất mức độ 1, có kế hoạch lộ trình đạt 100% và có ít nhất 01 trường đạt tiêu chuẩn cơ sở vật chất mức độ 2.</t>
  </si>
  <si>
    <t>5.2</t>
  </si>
  <si>
    <t>Duy trì và nâng cao chất lượng đạt chuẩn phổ cập giáo dục mầm non cho trẻ em 5 tuổi</t>
  </si>
  <si>
    <t>Nâng cao chất lượng phổ cập giáo dục mầm non</t>
  </si>
  <si>
    <t>5.3</t>
  </si>
  <si>
    <t xml:space="preserve">Đạt chuẩn và duy trì đạt chuẩn phổ cập giáo dục tiểu học và THCS mức độ 3 </t>
  </si>
  <si>
    <t>Đạt chuẩn và duy trì đạt chuẩn phổ cập giáo dục tiểu học và THCS mức độ 4</t>
  </si>
  <si>
    <t>5.4</t>
  </si>
  <si>
    <t xml:space="preserve">Đạt chuẩn xóa mù chữ mức độ 2 </t>
  </si>
  <si>
    <t>Đạt chuẩn xóa mù chữ mức độ 3</t>
  </si>
  <si>
    <t>5.5</t>
  </si>
  <si>
    <t xml:space="preserve">Cộng đồng học tập cấp xã được đánh giá, xếp loại khá trở lên  </t>
  </si>
  <si>
    <t>5.6</t>
  </si>
  <si>
    <t>Có mô hình giáo dục thể chất cho học sinh rèn luyện thể lực, kỹ năng, sức bền</t>
  </si>
  <si>
    <t xml:space="preserve">Di sản văn hóa được kiểm kê, ghi danh, bảo vệ, tu bổ, tôn tạo và phát huy giá trị đúng quy định </t>
  </si>
  <si>
    <t>Tỷ lệ ấp đạt tiêu chuẩn văn hóa theo quy định và đạt chuẩn nông thôn mới</t>
  </si>
  <si>
    <t>Số ấp đạt tiêu chuẩn văn hoá</t>
  </si>
  <si>
    <t>Cơ sở hạ tầng thương mại nông thôn</t>
  </si>
  <si>
    <t xml:space="preserve">Có mô hình chợ thí điểm bảo đảm an toàn thực phẩm hoặc chợ đáp ứng yêu cầu chung theo tiêu chuẩn chợ kinh doanh thực phẩm </t>
  </si>
  <si>
    <t>Chợ thí điểm ATTP hoặc chợ theo tiêu chuẩn kinh doanh thực phẩm</t>
  </si>
  <si>
    <t>Có điểm phục vụ bưu chính đáp ứng cung cấp dịch vụ công trực tuyến cho người dân</t>
  </si>
  <si>
    <t>Điểm phục vụ bưu chính xã</t>
  </si>
  <si>
    <t xml:space="preserve">Tỷ lệ thuê bao sử dụng điện thoại thông minh </t>
  </si>
  <si>
    <t>Có dịch vụ báo chí truyền thông</t>
  </si>
  <si>
    <t xml:space="preserve">Có ứng dụng công nghệ thông tin trong công tác quản lý, điều hành phục vụ đời sống kinh tế - xã hội và tổ chức lấy ý kiến sự hài lòng của người dân về kết quả xây dựng nông thôn mới </t>
  </si>
  <si>
    <t>Ứng dụng CNTT trong quản lý điều hành và lấy ý kiến sự hài lòng của người dân</t>
  </si>
  <si>
    <t>8.5</t>
  </si>
  <si>
    <t>Có mạng wifi miễn phí ở các điểm công cộng (khu vực trung tâm xã, nơi sinh hoạt cộng đồng, điểm du lịch cộng đồng,…)</t>
  </si>
  <si>
    <t>Wifi miễn phí ở các điểm công cộng</t>
  </si>
  <si>
    <t>Thu nhập</t>
  </si>
  <si>
    <t>Thu nhập năm báo cáo</t>
  </si>
  <si>
    <t>Thu nhập năm … (năm báo cáo)</t>
  </si>
  <si>
    <t>Triệu đồng</t>
  </si>
  <si>
    <t>Tỷ lệ nghèo đa chiều giai đoạn 2021-2025</t>
  </si>
  <si>
    <t>&lt;2,5</t>
  </si>
  <si>
    <t>Số hộ nghèo đa chiều và cận nghèo đa chiều</t>
  </si>
  <si>
    <t>12.3</t>
  </si>
  <si>
    <t xml:space="preserve">Tỷ lệ lao động làm việc trong các ngành kinh tế </t>
  </si>
  <si>
    <t>Số lao động làm việc trong các ngành kinh tế</t>
  </si>
  <si>
    <t>Tổng dân số trong độ tuổi lao động có khả năng tham gia lao động</t>
  </si>
  <si>
    <t>Hợp tác xã hoạt động hiệu quả và có hợp đồng liên kết theo chuỗi giá trị ổn định</t>
  </si>
  <si>
    <t>HTX hoạt động có hiệu quả</t>
  </si>
  <si>
    <t>≥1</t>
  </si>
  <si>
    <t>Có sản phẩm OCOP được xếp hạng đạt chuẩn hoặc tương đương còn thời hạn</t>
  </si>
  <si>
    <t xml:space="preserve">Sản phẩm OCOP </t>
  </si>
  <si>
    <t xml:space="preserve">Có mô hình kinh tế ứng dụng công nghệ cao, hoặc mô hình nông nghiệp áp dụng cơ giới hóa các khâu, liên kết theo chuỗi giá trị gắn với đảm bảo an toàn thực phẩm </t>
  </si>
  <si>
    <t>Mô hình kinh tế/nông nghiệp ứng dụng công nghệ cao</t>
  </si>
  <si>
    <t xml:space="preserve">Ứng dụng chuyển đổi số để thực hiện truy xuất nguồn gốc các sản phẩm chủ lực của xã </t>
  </si>
  <si>
    <t>Chuyển đổi số trong truy xuất nguồn gốc SP chủ lực</t>
  </si>
  <si>
    <t>Tỷ lệ sản phẩm chủ lực của xã được bán qua kênh thương mại điện tử</t>
  </si>
  <si>
    <t>≥10%</t>
  </si>
  <si>
    <t>Số sản phẩm chủ lực được báo qua kênh TMĐT</t>
  </si>
  <si>
    <t>Tổng số sản phẩm chủ lực của xã</t>
  </si>
  <si>
    <t>13.6</t>
  </si>
  <si>
    <t>Vùng nguyên liệu tập trung đối với nông sản chủ lực của xã được cấp mã vùng</t>
  </si>
  <si>
    <t>Vùng nguyên liệu tập trung được cấp mã vùng</t>
  </si>
  <si>
    <t>13.7</t>
  </si>
  <si>
    <t>Có triển khai quảng bá hình ảnh điểm du lịch của xã thông qua ứng dụng Internet, mạng xã hội</t>
  </si>
  <si>
    <t>Triển khai quảng bá hình ảnh điểm du lịch của xã</t>
  </si>
  <si>
    <t>13.8</t>
  </si>
  <si>
    <t>Có mô hình phát triển kinh tế nông thôn hiệu quả theo hướng tích hợp đa giá trị (kinh tế, văn hóa, môi trường)</t>
  </si>
  <si>
    <t>Mô hình phát triển kinh tế nông thôn hiệu quả</t>
  </si>
  <si>
    <t xml:space="preserve">Tỷ lệ người dân tham gia bảo hiểm y tế </t>
  </si>
  <si>
    <t>Số người có thẻ bảo hiểm y tế</t>
  </si>
  <si>
    <t xml:space="preserve">Tỷ lệ dân số được quản lý sức khỏe </t>
  </si>
  <si>
    <t>Số người dân được quản lý sức khỏe</t>
  </si>
  <si>
    <t>Tổng số dân trên địa bàn xã</t>
  </si>
  <si>
    <t>14.3</t>
  </si>
  <si>
    <t xml:space="preserve">Tỷ lệ người dân tham gia và sử dụng ứng dụng khám chữa bệnh từ xa </t>
  </si>
  <si>
    <t xml:space="preserve">Tỷ lệ </t>
  </si>
  <si>
    <t>≥40%</t>
  </si>
  <si>
    <t>Số người dân sử dụng ứng dụng khám chữa bệnh từ xa</t>
  </si>
  <si>
    <t>14.4</t>
  </si>
  <si>
    <t>Số người dân có sổ khám chữa bệnh điện tử</t>
  </si>
  <si>
    <t>Hành chính công</t>
  </si>
  <si>
    <t>Ứng dụng công nghệ thông tin trong giải quyết thủ tục hành chính</t>
  </si>
  <si>
    <t>Có dịch vụ công trực tuyến mức độ 3 trở lên</t>
  </si>
  <si>
    <t>Giải quyết các thủ tục hành chính đảm bảo đúng quy định và không để xảy ra khiếu nại vượt cấp</t>
  </si>
  <si>
    <t>Tiếp cận pháp luật</t>
  </si>
  <si>
    <t>16.1</t>
  </si>
  <si>
    <t xml:space="preserve">Có mô hình điển hình về phổ biến, giáo dục pháp luật, hòa giải ở cơ sở hoạt động hiệu quả được công nhận </t>
  </si>
  <si>
    <t>Mô hình phổ biến GDPL,hòa giải cơ sở</t>
  </si>
  <si>
    <t>Mô hình</t>
  </si>
  <si>
    <t>16.2</t>
  </si>
  <si>
    <t>Tỷ lệ mâu thuẫn, tranh chấp, vi phạm thuộc phạm vi hòa giải được hòa giải thành</t>
  </si>
  <si>
    <t>Số vụ việc hòa giải thành</t>
  </si>
  <si>
    <t>Tổng số vụ việc được hòa giải</t>
  </si>
  <si>
    <t>16.3</t>
  </si>
  <si>
    <t>Tỷ lệ người dân thuộc đối tượng trợ giúp pháp lý tiếp cận và được trợ giúp pháp lý khi có yêu cầu</t>
  </si>
  <si>
    <t>Tổng số người dân thuộc đối tượng trợ giúp pháp lý tiếp cận và được trợ giúp pháp lý</t>
  </si>
  <si>
    <t>Tổng số người dân thuộc đối tượng trợ giúp pháp lý có yêu cầu trợ giúp pháp lý</t>
  </si>
  <si>
    <t xml:space="preserve">Môi trường </t>
  </si>
  <si>
    <t>Khu kinh doanh, dịch vụ, chăn nuôi, giết mổ (gia súc, gia cầm), nuôi trồng thủy sản có hạ tầng kỹ thuật về bảo vệ môi trường</t>
  </si>
  <si>
    <t>Tỷ lệ hộ gia đình thực hiện thu gom, xử lý nước thải sinh hoạt bằng biện pháp phù hợp, hiệu quả</t>
  </si>
  <si>
    <t>≥35%</t>
  </si>
  <si>
    <t>Tổng số hộ thực hiện thu gom, xử lý bằng các biện pháp, công trình phù hợp</t>
  </si>
  <si>
    <t>Tổng số hộ hiện có trên địa bàn xã</t>
  </si>
  <si>
    <t>Tổng Số hộ gia đình thực hiện phân loại CTR tại nguồn</t>
  </si>
  <si>
    <t>Tỷ lệ chất thải rắn nguy hại trên địa bàn được thu gom, vận chuyển và xử lý đáp ứng các yêu cầu về bảo vệ môi trường</t>
  </si>
  <si>
    <t>Số chất thải rắn nguy hại được thu gom, vận chuyển và xử lý</t>
  </si>
  <si>
    <t>Tổng số chất thải rắn nguy hại trên địa bàn</t>
  </si>
  <si>
    <t xml:space="preserve">Tỷ lệ chất thải hữu cơ, phụ phẩm nông nghiệp được thu gom, tái sử dụng và tái chế thành nguyên liệu, nhiên liệu và các sản phẩm thân thiện với môi trường </t>
  </si>
  <si>
    <t>Chất thải hữu cơ, phụ phẩm NN được thu gom và tái chế</t>
  </si>
  <si>
    <t>Tổng số chất thải hữu cơ, phụ phẩm NN trên địa bàn xã</t>
  </si>
  <si>
    <t>Tỷ lệ cơ sở chăn nuôi bảo đảm các quy định về vệ sinh thú y, chăn nuôi và bảo vệ môi trường</t>
  </si>
  <si>
    <t>Số cơ sở chăn nuôi bảo đảm các quy định về vệ sinh thú y, chăn nuôi và BVMT</t>
  </si>
  <si>
    <t>Tổng số cơ sở chăn nuôi trên địa bàn</t>
  </si>
  <si>
    <t>Nghĩa trang, cơ sở hỏa táng (nếu có) đáp ứng các quy định của pháp luật và theo quy hoạch</t>
  </si>
  <si>
    <t>Tỷ lệ sử dụng hình thức hỏa táng</t>
  </si>
  <si>
    <t>Số người chết hỏa táng</t>
  </si>
  <si>
    <t>Số người chết trong năm</t>
  </si>
  <si>
    <t>Đất cây xanh sử dụng công cộng tại điểm dân cư nông thôn ≥4m2/người</t>
  </si>
  <si>
    <t>Đất cây xanh sử dụng công cộng tại điểm dân cư nông thôn</t>
  </si>
  <si>
    <t>Số chất thải nhựa phát sinh được thu gom xử lý</t>
  </si>
  <si>
    <t>Tổng số chất thải nhựa phát sinh trên địa bàn</t>
  </si>
  <si>
    <t>Chất lượng môi trường sống</t>
  </si>
  <si>
    <t>Tỷ lệ hộ được sử dụng nước sạch theo quy chuẩn từ hệ thống cấp nước tập trung</t>
  </si>
  <si>
    <t>Số hộ sử dụng nước sạch</t>
  </si>
  <si>
    <t>Tổng số hộ dân trên địa bàn</t>
  </si>
  <si>
    <t xml:space="preserve">Cấp nước sinh hoạt đạt chuẩn bình quân đầu ≥60 lít/người/ngày đêm </t>
  </si>
  <si>
    <t>lít</t>
  </si>
  <si>
    <t>≥60 lít</t>
  </si>
  <si>
    <t>Tỷ lệ công trình cấp nước tập trung có tổ chức quản lý, khai thác hoạt động bền vững</t>
  </si>
  <si>
    <t>Số công trình cấp nước có tổ chức quản lý, khai thác</t>
  </si>
  <si>
    <t>không</t>
  </si>
  <si>
    <t>Tổng số công trình cấp nước trên địa bàn xã</t>
  </si>
  <si>
    <t xml:space="preserve">Tỷ lệ chủ thể hộ gia đình và cơ sở sản xuất, kinh doanh thực phẩm hàng năm được tập huấn về an toàn thực phẩm </t>
  </si>
  <si>
    <t>Số chủ thể hộ gia đình và CSSXKD thực phẩm được tập huấn</t>
  </si>
  <si>
    <t>Tổng số chủ thể hộ gia đình và CSSXKD thực phẩm trên địa bàn xã</t>
  </si>
  <si>
    <t>Không để xảy ra sự cố về an toàn thực phẩm trên địa bàn thuộc phạm vi quản lý của xã</t>
  </si>
  <si>
    <t>Sự cố ATTP</t>
  </si>
  <si>
    <t>Tỷ lệ cơ sở sơ chế, chế biến thực phẩm nông lâm thủy sản được chứng nhận về an toàn thực phẩm</t>
  </si>
  <si>
    <t>Số cơ sở sơ chế, chế biến thực phẩm NLTS được chứng nhận ATTP</t>
  </si>
  <si>
    <t>Tổng số cơ sở NLTS trên địa bàn xã</t>
  </si>
  <si>
    <t>18.7</t>
  </si>
  <si>
    <t>Tỷ lệ hộ có nhà tắm, thiết bị chứa nước sinh hoạt hợp vệ sinh, nhà tiêu an toàn và đảm bảo 3 sạch</t>
  </si>
  <si>
    <t>Số hộ có nhà tắm, thiết bị chứa nước hợp vệ sinh</t>
  </si>
  <si>
    <t>18.8</t>
  </si>
  <si>
    <t>Tỷ lệ bãi chôn lấp chất thải rắn sinh hoạt trên địa bàn được xử lý, khắc phục ô nhiễm, cải tạo và phục hồi môi trường</t>
  </si>
  <si>
    <t>Số bãi chôn lấp CTR được xử lý, khắc phục ô nhiễm</t>
  </si>
  <si>
    <t>Tổng số bãi chôn lắp CTR trên địa bàn xã</t>
  </si>
  <si>
    <t xml:space="preserve">Nâng cao chất lượng hoạt động của Ban Chỉ huy quân sự xã và lực lượng dân quân </t>
  </si>
  <si>
    <t>Lập Biểu</t>
  </si>
  <si>
    <t>Thủ trưởng đơn vị</t>
  </si>
  <si>
    <t>(Ký, ghi rõ họ tên)</t>
  </si>
  <si>
    <t>(Ký, đóng dấu, ghi rõ họ tên)</t>
  </si>
  <si>
    <t>Trần Thị Huyền Trang</t>
  </si>
  <si>
    <t>Tôn Hoàng Chiến</t>
  </si>
  <si>
    <t>Độc lập - Tự do - Hạnh phúc</t>
  </si>
  <si>
    <r>
      <t xml:space="preserve">Cơ sở hạ tầng thương mại nông thôn </t>
    </r>
    <r>
      <rPr>
        <sz val="16"/>
        <rFont val="Arial"/>
        <family val="2"/>
      </rPr>
      <t>(Xã có chợ nông thôn hoặc nơi mua bán, trao đổi hàng hóa )</t>
    </r>
  </si>
  <si>
    <t>22/12/2022</t>
  </si>
  <si>
    <t>Cập nhật đến ngày 22/12/2022</t>
  </si>
  <si>
    <t>Đính kèm Báo cáo số 197/BC-UBND ngày 22/12/2022 của UBND xã Long Điền A</t>
  </si>
  <si>
    <t>(Đính kèm Báo cáo số 197/BC-UBND ngày 22/12/2022 của UBND xã Long Điền A)</t>
  </si>
  <si>
    <t>Long Điền A, ngày 22 tháng 12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</si>
</sst>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_ ;[Red]\-#,##0\ "/>
    <numFmt numFmtId="165" formatCode="0.0%"/>
    <numFmt numFmtId="166" formatCode="0.0"/>
    <numFmt numFmtId="167" formatCode="0.000"/>
  </numFmts>
  <fonts count="29"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6"/>
      <color theme="1"/>
      <name val="Arial"/>
      <family val="2"/>
    </font>
    <font>
      <b/>
      <sz val="14"/>
      <color theme="1"/>
      <name val="Arial"/>
      <family val="2"/>
    </font>
    <font>
      <sz val="11"/>
      <color rgb="FF000000"/>
      <name val="Times New Roman"/>
      <family val="1"/>
    </font>
    <font>
      <i/>
      <sz val="11"/>
      <color rgb="FF000000"/>
      <name val="Times New Roman"/>
      <family val="1"/>
    </font>
    <font>
      <i/>
      <sz val="12"/>
      <color rgb="FF000000"/>
      <name val="Times New Roman"/>
      <family val="1"/>
    </font>
    <font>
      <b/>
      <i/>
      <sz val="11"/>
      <color rgb="FF000000"/>
      <name val="Times New Roman"/>
      <family val="1"/>
    </font>
    <font>
      <b/>
      <sz val="12"/>
      <color rgb="FF000000"/>
      <name val="Times New Roman"/>
      <family val="1"/>
    </font>
    <font>
      <sz val="12"/>
      <color rgb="FF000000"/>
      <name val="Times New Roman"/>
      <family val="1"/>
    </font>
    <font>
      <i/>
      <sz val="14"/>
      <color theme="1"/>
      <name val="Times New Roman"/>
      <family val="1"/>
    </font>
    <font>
      <b/>
      <sz val="12"/>
      <name val="Times New Roman"/>
      <family val="1"/>
    </font>
    <font>
      <b/>
      <i/>
      <sz val="12"/>
      <color rgb="FF000000"/>
      <name val="Times New Roman"/>
      <family val="1"/>
    </font>
    <font>
      <sz val="12"/>
      <color theme="1"/>
      <name val="Times New Roman"/>
      <family val="1"/>
    </font>
    <font>
      <sz val="12"/>
      <name val="Times New Roman"/>
      <family val="1"/>
    </font>
    <font>
      <sz val="12"/>
      <color rgb="FFFFFFFF"/>
      <name val="Times New Roman"/>
      <family val="1"/>
    </font>
    <font>
      <b/>
      <sz val="12"/>
      <color theme="0"/>
      <name val="Times New Roman"/>
      <family val="1"/>
    </font>
    <font>
      <b/>
      <sz val="12"/>
      <color theme="1"/>
      <name val="Times New Roman"/>
      <family val="1"/>
    </font>
    <font>
      <i/>
      <sz val="12"/>
      <color theme="1"/>
      <name val="Times New Roman"/>
      <family val="1"/>
    </font>
    <font>
      <sz val="12"/>
      <color theme="1"/>
      <name val="Calibri"/>
      <family val="2"/>
      <scheme val="minor"/>
    </font>
    <font>
      <b/>
      <sz val="16"/>
      <color theme="1"/>
      <name val="Times New Roman"/>
      <family val="1"/>
    </font>
    <font>
      <i/>
      <sz val="16"/>
      <color theme="1"/>
      <name val="Times New Roman"/>
      <family val="1"/>
    </font>
    <font>
      <sz val="16"/>
      <color theme="1"/>
      <name val="Arial"/>
      <family val="2"/>
    </font>
    <font>
      <sz val="16"/>
      <color theme="1"/>
      <name val="Times New Roman"/>
      <family val="1"/>
    </font>
    <font>
      <b/>
      <sz val="16"/>
      <name val="Arial"/>
      <family val="2"/>
    </font>
    <font>
      <sz val="16"/>
      <name val="Arial"/>
      <family val="2"/>
    </font>
    <font>
      <b/>
      <i/>
      <sz val="16"/>
      <name val="Arial"/>
      <family val="2"/>
    </font>
  </fonts>
  <fills count="9">
    <fill>
      <patternFill patternType="none"/>
    </fill>
    <fill>
      <patternFill patternType="gray125"/>
    </fill>
    <fill>
      <patternFill patternType="solid">
        <fgColor theme="8" tint="0.59999389629810485"/>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95B3D7"/>
        <bgColor rgb="FF000000"/>
      </patternFill>
    </fill>
    <fill>
      <patternFill patternType="solid">
        <fgColor rgb="FFFFFF00"/>
        <bgColor rgb="FF000000"/>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auto="1"/>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95">
    <xf numFmtId="0" fontId="0" fillId="0" borderId="0" xfId="0"/>
    <xf numFmtId="0" fontId="2" fillId="0" borderId="0" xfId="0" applyFont="1"/>
    <xf numFmtId="0" fontId="2" fillId="0" borderId="0" xfId="0" applyFont="1" applyAlignment="1">
      <alignment vertical="center"/>
    </xf>
    <xf numFmtId="0" fontId="3" fillId="0" borderId="0" xfId="0" applyFont="1" applyAlignment="1" applyProtection="1">
      <alignment vertical="center"/>
      <protection locked="0"/>
    </xf>
    <xf numFmtId="0" fontId="3" fillId="0" borderId="0" xfId="0" applyFont="1"/>
    <xf numFmtId="0" fontId="3" fillId="0" borderId="0" xfId="0" applyFont="1" applyProtection="1">
      <protection locked="0"/>
    </xf>
    <xf numFmtId="0" fontId="3" fillId="0" borderId="0"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Alignment="1">
      <alignment horizontal="center"/>
    </xf>
    <xf numFmtId="0" fontId="3" fillId="0" borderId="0" xfId="0" applyFont="1" applyBorder="1"/>
    <xf numFmtId="0" fontId="3" fillId="0" borderId="0" xfId="0" applyFont="1" applyAlignment="1">
      <alignment vertical="center"/>
    </xf>
    <xf numFmtId="164" fontId="4" fillId="0" borderId="0" xfId="0" applyNumberFormat="1" applyFont="1" applyAlignment="1" applyProtection="1">
      <alignment horizontal="center" vertical="center"/>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NumberFormat="1" applyFont="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10" fillId="0" borderId="14" xfId="0" applyFont="1" applyFill="1" applyBorder="1" applyAlignment="1">
      <alignment horizontal="center" vertical="center"/>
    </xf>
    <xf numFmtId="0" fontId="10" fillId="0" borderId="14" xfId="0" applyFont="1" applyFill="1" applyBorder="1" applyAlignment="1">
      <alignment vertical="center"/>
    </xf>
    <xf numFmtId="0" fontId="12" fillId="0" borderId="0" xfId="0" applyFont="1" applyAlignment="1">
      <alignment vertical="center"/>
    </xf>
    <xf numFmtId="164" fontId="5" fillId="0" borderId="0" xfId="0" applyNumberFormat="1" applyFont="1" applyAlignment="1" applyProtection="1">
      <alignment vertical="center"/>
      <protection locked="0"/>
    </xf>
    <xf numFmtId="0" fontId="11" fillId="0" borderId="0" xfId="0" applyFont="1" applyAlignment="1">
      <alignment vertical="center"/>
    </xf>
    <xf numFmtId="0" fontId="11" fillId="0" borderId="0" xfId="0" applyFont="1" applyAlignment="1">
      <alignment horizontal="center" vertical="center"/>
    </xf>
    <xf numFmtId="0" fontId="11" fillId="0" borderId="0" xfId="0" applyNumberFormat="1" applyFont="1" applyAlignment="1">
      <alignment vertical="center"/>
    </xf>
    <xf numFmtId="0" fontId="14" fillId="0" borderId="0" xfId="0" applyFont="1" applyFill="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10" fillId="0" borderId="0" xfId="0" applyFont="1" applyAlignment="1">
      <alignment horizontal="right" vertical="center"/>
    </xf>
    <xf numFmtId="0" fontId="15" fillId="0" borderId="0" xfId="0" applyFont="1" applyAlignment="1">
      <alignment horizontal="center" vertical="center"/>
    </xf>
    <xf numFmtId="14" fontId="11" fillId="0" borderId="0" xfId="0" applyNumberFormat="1" applyFont="1" applyAlignment="1">
      <alignment horizontal="center" vertical="center"/>
    </xf>
    <xf numFmtId="0" fontId="15" fillId="0" borderId="0" xfId="0" applyFont="1" applyAlignment="1">
      <alignment vertical="center"/>
    </xf>
    <xf numFmtId="0" fontId="10" fillId="0" borderId="4" xfId="0" applyFont="1" applyFill="1" applyBorder="1" applyAlignment="1">
      <alignment horizontal="center" vertical="center" wrapText="1"/>
    </xf>
    <xf numFmtId="0" fontId="16" fillId="7" borderId="4" xfId="0" applyFont="1" applyFill="1" applyBorder="1" applyAlignment="1">
      <alignment horizontal="center" vertical="center"/>
    </xf>
    <xf numFmtId="0" fontId="17" fillId="0" borderId="4" xfId="0" applyFont="1" applyBorder="1" applyAlignment="1">
      <alignment horizontal="center" vertical="center"/>
    </xf>
    <xf numFmtId="0" fontId="17" fillId="0" borderId="4" xfId="0" applyFont="1" applyBorder="1" applyAlignment="1">
      <alignment vertical="center"/>
    </xf>
    <xf numFmtId="0" fontId="10" fillId="0" borderId="4" xfId="0" applyFont="1" applyBorder="1" applyAlignment="1">
      <alignment vertical="center"/>
    </xf>
    <xf numFmtId="0" fontId="18" fillId="0" borderId="4" xfId="0" applyFont="1" applyBorder="1" applyAlignment="1">
      <alignment horizontal="center" vertical="center"/>
    </xf>
    <xf numFmtId="0" fontId="11" fillId="5" borderId="4" xfId="0" applyNumberFormat="1" applyFont="1" applyFill="1" applyBorder="1" applyAlignment="1">
      <alignment vertical="center"/>
    </xf>
    <xf numFmtId="0" fontId="10" fillId="2" borderId="4" xfId="0" applyFont="1" applyFill="1" applyBorder="1" applyAlignment="1">
      <alignment vertical="center"/>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0" fontId="11" fillId="5"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 xfId="0" applyFont="1" applyBorder="1" applyAlignment="1">
      <alignment vertical="center"/>
    </xf>
    <xf numFmtId="2" fontId="10" fillId="2" borderId="4" xfId="0" applyNumberFormat="1" applyFont="1" applyFill="1" applyBorder="1" applyAlignment="1">
      <alignment horizontal="center" vertical="center"/>
    </xf>
    <xf numFmtId="166" fontId="11" fillId="2" borderId="4" xfId="0" applyNumberFormat="1" applyFont="1" applyFill="1" applyBorder="1" applyAlignment="1">
      <alignment horizontal="center" vertical="center"/>
    </xf>
    <xf numFmtId="1" fontId="10" fillId="2" borderId="4" xfId="0" applyNumberFormat="1" applyFont="1" applyFill="1" applyBorder="1" applyAlignment="1">
      <alignment horizontal="center" vertical="center"/>
    </xf>
    <xf numFmtId="2" fontId="11" fillId="2" borderId="4" xfId="0" applyNumberFormat="1" applyFont="1" applyFill="1" applyBorder="1" applyAlignment="1">
      <alignment horizontal="center" vertical="center"/>
    </xf>
    <xf numFmtId="0" fontId="11" fillId="0" borderId="4" xfId="0" applyFont="1" applyBorder="1" applyAlignment="1">
      <alignment horizontal="center" vertical="center"/>
    </xf>
    <xf numFmtId="0" fontId="11" fillId="5" borderId="4" xfId="0" applyNumberFormat="1" applyFont="1" applyFill="1" applyBorder="1" applyAlignment="1">
      <alignment horizontal="center" vertical="center"/>
    </xf>
    <xf numFmtId="0" fontId="10" fillId="0" borderId="4" xfId="0" applyFont="1" applyBorder="1" applyAlignment="1">
      <alignment horizontal="center" vertical="center" wrapText="1"/>
    </xf>
    <xf numFmtId="0" fontId="10" fillId="0" borderId="4" xfId="0" applyFont="1" applyFill="1" applyBorder="1" applyAlignment="1">
      <alignment horizontal="center" vertical="center"/>
    </xf>
    <xf numFmtId="167" fontId="11" fillId="2" borderId="4" xfId="0" applyNumberFormat="1" applyFont="1" applyFill="1" applyBorder="1" applyAlignment="1">
      <alignment horizontal="center" vertical="center"/>
    </xf>
    <xf numFmtId="0" fontId="16" fillId="0" borderId="4" xfId="0" applyFont="1" applyBorder="1" applyAlignment="1">
      <alignment vertical="center" wrapText="1"/>
    </xf>
    <xf numFmtId="0" fontId="11" fillId="8" borderId="4" xfId="0" applyFont="1" applyFill="1" applyBorder="1" applyAlignment="1">
      <alignment horizontal="center" vertical="center"/>
    </xf>
    <xf numFmtId="0" fontId="10" fillId="2" borderId="4" xfId="0" applyFont="1" applyFill="1" applyBorder="1" applyAlignment="1">
      <alignment horizontal="center" vertical="center"/>
    </xf>
    <xf numFmtId="2" fontId="13" fillId="6" borderId="4" xfId="0" applyNumberFormat="1" applyFont="1" applyFill="1" applyBorder="1" applyAlignment="1">
      <alignment horizontal="center" vertical="center"/>
    </xf>
    <xf numFmtId="0" fontId="16" fillId="6" borderId="4" xfId="0" applyFont="1" applyFill="1" applyBorder="1" applyAlignment="1">
      <alignment horizontal="center" vertical="center"/>
    </xf>
    <xf numFmtId="2" fontId="11" fillId="2" borderId="4" xfId="0" applyNumberFormat="1" applyFont="1" applyFill="1" applyBorder="1" applyAlignment="1">
      <alignment vertical="center"/>
    </xf>
    <xf numFmtId="0" fontId="11" fillId="2" borderId="4" xfId="0" applyFont="1" applyFill="1" applyBorder="1" applyAlignment="1">
      <alignment vertical="center"/>
    </xf>
    <xf numFmtId="0" fontId="15" fillId="0" borderId="0" xfId="0" applyNumberFormat="1" applyFont="1" applyAlignment="1">
      <alignment vertical="center"/>
    </xf>
    <xf numFmtId="0" fontId="15" fillId="0" borderId="0" xfId="0" applyFont="1" applyFill="1" applyAlignment="1">
      <alignment vertical="center"/>
    </xf>
    <xf numFmtId="0" fontId="19" fillId="0" borderId="0" xfId="0" applyFont="1" applyFill="1" applyAlignment="1">
      <alignment vertical="center"/>
    </xf>
    <xf numFmtId="0" fontId="19" fillId="0" borderId="0" xfId="0" applyFont="1" applyAlignment="1">
      <alignment vertical="center"/>
    </xf>
    <xf numFmtId="0" fontId="21" fillId="0" borderId="0" xfId="0" applyFont="1"/>
    <xf numFmtId="0" fontId="16" fillId="0" borderId="4" xfId="0" applyFont="1" applyBorder="1" applyAlignment="1">
      <alignment horizontal="center" vertical="center" wrapText="1"/>
    </xf>
    <xf numFmtId="0" fontId="16" fillId="5" borderId="4" xfId="0" applyNumberFormat="1" applyFont="1" applyFill="1" applyBorder="1" applyAlignment="1">
      <alignment horizontal="center" vertical="center" wrapText="1"/>
    </xf>
    <xf numFmtId="167" fontId="16" fillId="2" borderId="4" xfId="0" applyNumberFormat="1" applyFont="1" applyFill="1" applyBorder="1" applyAlignment="1">
      <alignment horizontal="center" vertical="center"/>
    </xf>
    <xf numFmtId="0" fontId="16"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22" fillId="0" borderId="0" xfId="0" applyFont="1" applyAlignment="1">
      <alignment horizontal="center" vertical="center"/>
    </xf>
    <xf numFmtId="0" fontId="23" fillId="0" borderId="0" xfId="0" applyFont="1" applyAlignment="1">
      <alignment vertical="center"/>
    </xf>
    <xf numFmtId="0" fontId="24" fillId="0" borderId="0" xfId="0" applyFont="1"/>
    <xf numFmtId="0" fontId="22" fillId="0" borderId="0" xfId="0" applyFont="1" applyAlignment="1">
      <alignment vertical="center"/>
    </xf>
    <xf numFmtId="0" fontId="24" fillId="0" borderId="0" xfId="0" applyFont="1" applyAlignment="1">
      <alignment horizontal="center"/>
    </xf>
    <xf numFmtId="0" fontId="22" fillId="0" borderId="0" xfId="0" applyFont="1" applyAlignment="1"/>
    <xf numFmtId="0" fontId="24" fillId="3" borderId="0" xfId="0" applyFont="1" applyFill="1"/>
    <xf numFmtId="0" fontId="24" fillId="4" borderId="0" xfId="0" applyFont="1" applyFill="1"/>
    <xf numFmtId="0" fontId="27" fillId="6" borderId="14" xfId="0" applyFont="1" applyFill="1" applyBorder="1" applyAlignment="1">
      <alignment horizontal="center"/>
    </xf>
    <xf numFmtId="0" fontId="26" fillId="6" borderId="3" xfId="0" applyFont="1" applyFill="1" applyBorder="1" applyAlignment="1"/>
    <xf numFmtId="0" fontId="27" fillId="6" borderId="4" xfId="0" applyFont="1" applyFill="1" applyBorder="1" applyAlignment="1">
      <alignment horizontal="center"/>
    </xf>
    <xf numFmtId="0" fontId="26" fillId="6" borderId="7" xfId="0" applyFont="1" applyFill="1" applyBorder="1"/>
    <xf numFmtId="0" fontId="27" fillId="6" borderId="0" xfId="0" applyFont="1" applyFill="1"/>
    <xf numFmtId="0" fontId="26" fillId="6" borderId="11" xfId="0" applyFont="1" applyFill="1" applyBorder="1" applyAlignment="1" applyProtection="1">
      <alignment horizontal="center" vertical="center" wrapText="1"/>
    </xf>
    <xf numFmtId="0" fontId="26" fillId="6" borderId="7" xfId="0" applyFont="1" applyFill="1" applyBorder="1" applyAlignment="1">
      <alignment horizontal="left"/>
    </xf>
    <xf numFmtId="0" fontId="26" fillId="6" borderId="4" xfId="0" applyFont="1" applyFill="1" applyBorder="1" applyAlignment="1">
      <alignment horizontal="center" vertical="center"/>
    </xf>
    <xf numFmtId="0" fontId="24" fillId="0" borderId="0" xfId="0" applyFont="1" applyAlignment="1">
      <alignment vertical="center"/>
    </xf>
    <xf numFmtId="0" fontId="24" fillId="0" borderId="8" xfId="0" applyFont="1" applyBorder="1" applyAlignment="1">
      <alignment horizontal="center" vertical="center" wrapText="1"/>
    </xf>
    <xf numFmtId="49" fontId="27" fillId="6" borderId="3" xfId="0" applyNumberFormat="1" applyFont="1" applyFill="1" applyBorder="1" applyAlignment="1" applyProtection="1">
      <alignment horizontal="center" vertical="center" wrapText="1"/>
    </xf>
    <xf numFmtId="0" fontId="27" fillId="6" borderId="4" xfId="0" applyFont="1" applyFill="1" applyBorder="1" applyAlignment="1">
      <alignment horizontal="left" vertical="center" wrapText="1"/>
    </xf>
    <xf numFmtId="0" fontId="27" fillId="6" borderId="2" xfId="0" applyFont="1" applyFill="1" applyBorder="1" applyAlignment="1">
      <alignment horizontal="center" vertical="center" wrapText="1"/>
    </xf>
    <xf numFmtId="0" fontId="27" fillId="6" borderId="4" xfId="0" applyNumberFormat="1" applyFont="1" applyFill="1" applyBorder="1" applyAlignment="1">
      <alignment horizontal="center" vertical="center"/>
    </xf>
    <xf numFmtId="49" fontId="27" fillId="6" borderId="4" xfId="0" applyNumberFormat="1" applyFont="1" applyFill="1" applyBorder="1" applyAlignment="1" applyProtection="1">
      <alignment horizontal="center" vertical="center" wrapText="1"/>
    </xf>
    <xf numFmtId="0" fontId="26" fillId="6" borderId="4" xfId="0" applyFont="1" applyFill="1" applyBorder="1" applyAlignment="1">
      <alignment vertical="center"/>
    </xf>
    <xf numFmtId="0" fontId="27" fillId="6" borderId="7" xfId="0" applyFont="1" applyFill="1" applyBorder="1" applyAlignment="1">
      <alignment vertical="center" wrapText="1"/>
    </xf>
    <xf numFmtId="0" fontId="27" fillId="6" borderId="7" xfId="0" applyFont="1" applyFill="1" applyBorder="1" applyAlignment="1">
      <alignment horizontal="center" vertical="center" wrapText="1"/>
    </xf>
    <xf numFmtId="0" fontId="27" fillId="6" borderId="7" xfId="0" applyNumberFormat="1" applyFont="1" applyFill="1" applyBorder="1" applyAlignment="1">
      <alignment vertical="center" wrapText="1"/>
    </xf>
    <xf numFmtId="0" fontId="26" fillId="6" borderId="4" xfId="0" applyFont="1" applyFill="1" applyBorder="1" applyAlignment="1" applyProtection="1">
      <alignment horizontal="center" vertical="center" wrapText="1"/>
    </xf>
    <xf numFmtId="0" fontId="26" fillId="6" borderId="4" xfId="0" applyFont="1" applyFill="1" applyBorder="1" applyAlignment="1">
      <alignment horizontal="left" vertical="center"/>
    </xf>
    <xf numFmtId="0" fontId="27" fillId="6" borderId="4" xfId="0" applyFont="1" applyFill="1" applyBorder="1" applyAlignment="1">
      <alignment horizontal="center" vertical="center" wrapText="1"/>
    </xf>
    <xf numFmtId="0" fontId="26" fillId="6" borderId="4" xfId="0" applyNumberFormat="1" applyFont="1" applyFill="1" applyBorder="1" applyAlignment="1">
      <alignment horizontal="center" vertical="center" wrapText="1"/>
    </xf>
    <xf numFmtId="0" fontId="27" fillId="6" borderId="4" xfId="0" applyFont="1" applyFill="1" applyBorder="1" applyAlignment="1" applyProtection="1">
      <alignment horizontal="center" vertical="center" wrapText="1"/>
    </xf>
    <xf numFmtId="0" fontId="27" fillId="6" borderId="4" xfId="0" applyFont="1" applyFill="1" applyBorder="1" applyAlignment="1">
      <alignment vertical="center" wrapText="1"/>
    </xf>
    <xf numFmtId="0" fontId="27" fillId="6" borderId="4" xfId="0" applyNumberFormat="1" applyFont="1" applyFill="1" applyBorder="1" applyAlignment="1">
      <alignment horizontal="center" vertical="center" wrapText="1"/>
    </xf>
    <xf numFmtId="2" fontId="24" fillId="0" borderId="0" xfId="0" applyNumberFormat="1" applyFont="1" applyAlignment="1">
      <alignment vertical="center"/>
    </xf>
    <xf numFmtId="0" fontId="27" fillId="6" borderId="13" xfId="0" applyFont="1" applyFill="1" applyBorder="1" applyAlignment="1" applyProtection="1">
      <alignment vertical="center" wrapText="1"/>
    </xf>
    <xf numFmtId="0" fontId="27" fillId="6" borderId="13" xfId="0" applyFont="1" applyFill="1" applyBorder="1" applyAlignment="1">
      <alignment vertical="center"/>
    </xf>
    <xf numFmtId="0" fontId="27" fillId="6" borderId="13" xfId="0" applyFont="1" applyFill="1" applyBorder="1" applyAlignment="1">
      <alignment horizontal="center" vertical="center" wrapText="1"/>
    </xf>
    <xf numFmtId="10" fontId="26" fillId="6" borderId="13" xfId="1" applyNumberFormat="1" applyFont="1" applyFill="1" applyBorder="1" applyAlignment="1">
      <alignment vertical="center"/>
    </xf>
    <xf numFmtId="0" fontId="27" fillId="6" borderId="9" xfId="0" applyFont="1" applyFill="1" applyBorder="1" applyAlignment="1" applyProtection="1">
      <alignment vertical="center" wrapText="1"/>
    </xf>
    <xf numFmtId="0" fontId="27" fillId="6" borderId="9" xfId="0" applyFont="1" applyFill="1" applyBorder="1" applyAlignment="1">
      <alignment vertical="center" wrapText="1"/>
    </xf>
    <xf numFmtId="0" fontId="27" fillId="6" borderId="9" xfId="0" applyFont="1" applyFill="1" applyBorder="1" applyAlignment="1">
      <alignment horizontal="center" vertical="center" wrapText="1"/>
    </xf>
    <xf numFmtId="0" fontId="27" fillId="6" borderId="9" xfId="0" applyNumberFormat="1" applyFont="1" applyFill="1" applyBorder="1" applyAlignment="1">
      <alignment vertical="center"/>
    </xf>
    <xf numFmtId="0" fontId="27" fillId="6" borderId="10" xfId="0" applyFont="1" applyFill="1" applyBorder="1" applyAlignment="1" applyProtection="1">
      <alignment vertical="center" wrapText="1"/>
    </xf>
    <xf numFmtId="0" fontId="27" fillId="6" borderId="10" xfId="0" applyFont="1" applyFill="1" applyBorder="1" applyAlignment="1">
      <alignment vertical="center" wrapText="1"/>
    </xf>
    <xf numFmtId="0" fontId="27" fillId="6" borderId="10" xfId="0" applyFont="1" applyFill="1" applyBorder="1" applyAlignment="1">
      <alignment horizontal="center" vertical="center" wrapText="1"/>
    </xf>
    <xf numFmtId="0" fontId="27" fillId="6" borderId="10" xfId="0" applyNumberFormat="1" applyFont="1" applyFill="1" applyBorder="1" applyAlignment="1">
      <alignment vertical="center"/>
    </xf>
    <xf numFmtId="165" fontId="26" fillId="6" borderId="13" xfId="1" applyNumberFormat="1" applyFont="1" applyFill="1" applyBorder="1" applyAlignment="1">
      <alignment vertical="center"/>
    </xf>
    <xf numFmtId="0" fontId="26" fillId="6" borderId="4" xfId="0" applyFont="1" applyFill="1" applyBorder="1" applyAlignment="1">
      <alignment horizontal="left" vertical="center" wrapText="1"/>
    </xf>
    <xf numFmtId="0" fontId="26" fillId="6" borderId="4" xfId="0" applyFont="1" applyFill="1" applyBorder="1" applyAlignment="1">
      <alignment horizontal="center" vertical="center" wrapText="1"/>
    </xf>
    <xf numFmtId="0" fontId="26" fillId="6" borderId="4" xfId="0" applyNumberFormat="1" applyFont="1" applyFill="1" applyBorder="1" applyAlignment="1">
      <alignment horizontal="center" vertical="center"/>
    </xf>
    <xf numFmtId="0" fontId="27" fillId="6" borderId="3" xfId="0" applyFont="1" applyFill="1" applyBorder="1" applyAlignment="1" applyProtection="1">
      <alignment horizontal="center" vertical="center" wrapText="1"/>
    </xf>
    <xf numFmtId="0" fontId="26" fillId="6" borderId="3" xfId="0" applyFont="1" applyFill="1" applyBorder="1" applyAlignment="1" applyProtection="1">
      <alignment horizontal="center" vertical="center" wrapText="1"/>
    </xf>
    <xf numFmtId="0" fontId="26" fillId="6" borderId="4" xfId="0" applyFont="1" applyFill="1" applyBorder="1" applyAlignment="1">
      <alignment vertical="center" wrapText="1"/>
    </xf>
    <xf numFmtId="0" fontId="27" fillId="6" borderId="13" xfId="0" applyFont="1" applyFill="1" applyBorder="1" applyAlignment="1">
      <alignment vertical="center" wrapText="1"/>
    </xf>
    <xf numFmtId="0" fontId="26" fillId="6" borderId="3" xfId="0" applyFont="1" applyFill="1" applyBorder="1" applyAlignment="1">
      <alignment vertical="center" wrapText="1"/>
    </xf>
    <xf numFmtId="0" fontId="27" fillId="6" borderId="12" xfId="0" applyFont="1" applyFill="1" applyBorder="1" applyAlignment="1">
      <alignment horizontal="center" vertical="center" wrapText="1"/>
    </xf>
    <xf numFmtId="0" fontId="26" fillId="6" borderId="1" xfId="0" applyFont="1" applyFill="1" applyBorder="1" applyAlignment="1" applyProtection="1">
      <alignment horizontal="center" vertical="center" wrapText="1"/>
    </xf>
    <xf numFmtId="0" fontId="26" fillId="6" borderId="1" xfId="0" applyFont="1" applyFill="1" applyBorder="1" applyAlignment="1">
      <alignment vertical="center" wrapText="1"/>
    </xf>
    <xf numFmtId="0" fontId="27" fillId="6" borderId="5" xfId="0" applyFont="1" applyFill="1" applyBorder="1" applyAlignment="1">
      <alignment horizontal="center" vertical="center" wrapText="1"/>
    </xf>
    <xf numFmtId="0" fontId="27" fillId="6" borderId="0"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NumberFormat="1" applyFont="1" applyFill="1" applyBorder="1" applyAlignment="1">
      <alignment vertical="center" wrapText="1"/>
    </xf>
    <xf numFmtId="2" fontId="27" fillId="6" borderId="4" xfId="0" applyNumberFormat="1" applyFont="1" applyFill="1" applyBorder="1" applyAlignment="1">
      <alignment vertical="center"/>
    </xf>
    <xf numFmtId="0" fontId="26" fillId="6" borderId="6" xfId="0" applyFont="1" applyFill="1" applyBorder="1" applyAlignment="1" applyProtection="1">
      <alignment horizontal="center" vertical="center" wrapText="1"/>
    </xf>
    <xf numFmtId="0" fontId="28" fillId="6" borderId="4" xfId="0" applyFont="1" applyFill="1" applyBorder="1" applyAlignment="1">
      <alignment vertical="center" wrapText="1"/>
    </xf>
    <xf numFmtId="10" fontId="26" fillId="6" borderId="4" xfId="0" applyNumberFormat="1" applyFont="1" applyFill="1" applyBorder="1" applyAlignment="1">
      <alignment vertical="center" wrapText="1"/>
    </xf>
    <xf numFmtId="10" fontId="28" fillId="6" borderId="13" xfId="1" applyNumberFormat="1" applyFont="1" applyFill="1" applyBorder="1" applyAlignment="1">
      <alignment vertical="center"/>
    </xf>
    <xf numFmtId="0" fontId="27" fillId="6" borderId="1" xfId="0" applyFont="1" applyFill="1" applyBorder="1" applyAlignment="1" applyProtection="1">
      <alignment horizontal="center" vertical="center" wrapText="1"/>
    </xf>
    <xf numFmtId="0" fontId="26" fillId="6" borderId="7" xfId="0" applyFont="1" applyFill="1" applyBorder="1" applyAlignment="1">
      <alignment vertical="center"/>
    </xf>
    <xf numFmtId="0" fontId="4" fillId="0" borderId="0" xfId="0" applyFont="1" applyAlignment="1">
      <alignment vertical="center"/>
    </xf>
    <xf numFmtId="0" fontId="27" fillId="6" borderId="3" xfId="0" applyFont="1" applyFill="1" applyBorder="1" applyAlignment="1">
      <alignment vertical="center" wrapText="1"/>
    </xf>
    <xf numFmtId="0" fontId="27" fillId="6" borderId="3" xfId="0" applyNumberFormat="1" applyFont="1" applyFill="1" applyBorder="1" applyAlignment="1">
      <alignment horizontal="center" vertical="center"/>
    </xf>
    <xf numFmtId="0" fontId="16" fillId="0" borderId="4" xfId="0" applyFont="1" applyBorder="1" applyAlignment="1">
      <alignment horizontal="center" vertical="center" wrapText="1"/>
    </xf>
    <xf numFmtId="0" fontId="16" fillId="0" borderId="4" xfId="0" applyFont="1" applyBorder="1" applyAlignment="1">
      <alignment vertical="center" wrapText="1"/>
    </xf>
    <xf numFmtId="0" fontId="16" fillId="0" borderId="4" xfId="0" applyFont="1" applyBorder="1" applyAlignment="1">
      <alignment vertical="center"/>
    </xf>
    <xf numFmtId="2" fontId="13" fillId="2" borderId="4" xfId="0" applyNumberFormat="1" applyFont="1" applyFill="1" applyBorder="1" applyAlignment="1">
      <alignment horizontal="center" vertical="center"/>
    </xf>
    <xf numFmtId="0" fontId="16" fillId="0" borderId="4" xfId="0" applyFont="1" applyFill="1" applyBorder="1" applyAlignment="1">
      <alignment horizontal="center" vertical="center"/>
    </xf>
    <xf numFmtId="0" fontId="16" fillId="2" borderId="4" xfId="0" applyFont="1" applyFill="1" applyBorder="1" applyAlignment="1">
      <alignment horizontal="center" vertical="center"/>
    </xf>
    <xf numFmtId="0" fontId="25"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horizontal="center" vertical="center"/>
    </xf>
    <xf numFmtId="0" fontId="26" fillId="6" borderId="4" xfId="0" applyFont="1" applyFill="1" applyBorder="1" applyAlignment="1">
      <alignment horizontal="right"/>
    </xf>
    <xf numFmtId="0" fontId="26" fillId="6" borderId="1"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3" fillId="0" borderId="0" xfId="0" applyFont="1" applyAlignment="1" applyProtection="1">
      <alignment horizontal="center"/>
    </xf>
    <xf numFmtId="0" fontId="3" fillId="0" borderId="0" xfId="0" applyFont="1" applyAlignment="1">
      <alignment horizontal="center"/>
    </xf>
    <xf numFmtId="0" fontId="5" fillId="0" borderId="0" xfId="0" applyFont="1" applyAlignment="1">
      <alignment horizontal="center"/>
    </xf>
    <xf numFmtId="0" fontId="23" fillId="0" borderId="0" xfId="0" applyFont="1" applyAlignment="1">
      <alignment horizontal="right" vertical="center"/>
    </xf>
    <xf numFmtId="0" fontId="5" fillId="0" borderId="0" xfId="0" applyFont="1" applyAlignment="1" applyProtection="1">
      <alignment horizontal="center" vertical="center"/>
      <protection locked="0"/>
    </xf>
    <xf numFmtId="0" fontId="2" fillId="0" borderId="0" xfId="0" applyFont="1" applyAlignment="1" applyProtection="1">
      <alignment horizontal="center" vertical="center"/>
    </xf>
    <xf numFmtId="164" fontId="26" fillId="6" borderId="4" xfId="0" applyNumberFormat="1" applyFont="1" applyFill="1" applyBorder="1" applyAlignment="1" applyProtection="1">
      <alignment horizontal="center" vertical="center"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15" fillId="0" borderId="0" xfId="0" applyFont="1" applyAlignment="1">
      <alignment horizontal="center" vertical="center"/>
    </xf>
    <xf numFmtId="0" fontId="19" fillId="0" borderId="0" xfId="0" applyFont="1" applyAlignment="1">
      <alignment horizontal="center"/>
    </xf>
    <xf numFmtId="0" fontId="19" fillId="0" borderId="0" xfId="0" applyFont="1" applyAlignment="1">
      <alignment horizontal="center" vertical="center"/>
    </xf>
    <xf numFmtId="0" fontId="10" fillId="0" borderId="4" xfId="0" applyFont="1" applyBorder="1" applyAlignment="1">
      <alignment horizontal="center" vertical="center" wrapText="1"/>
    </xf>
    <xf numFmtId="0" fontId="10" fillId="0" borderId="4" xfId="0" applyFont="1" applyFill="1" applyBorder="1" applyAlignment="1">
      <alignment horizontal="center" vertical="center"/>
    </xf>
    <xf numFmtId="0" fontId="20" fillId="0" borderId="0" xfId="0" applyFont="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0" fontId="11" fillId="0" borderId="4" xfId="0" applyFont="1" applyFill="1" applyBorder="1" applyAlignment="1">
      <alignment horizontal="center" vertical="center"/>
    </xf>
    <xf numFmtId="9" fontId="11" fillId="0" borderId="4" xfId="0" applyNumberFormat="1" applyFont="1" applyBorder="1" applyAlignment="1">
      <alignment horizontal="center" vertical="center" wrapText="1"/>
    </xf>
    <xf numFmtId="0" fontId="11" fillId="0" borderId="4" xfId="0" applyFont="1" applyBorder="1" applyAlignment="1">
      <alignment horizontal="center" vertical="center"/>
    </xf>
    <xf numFmtId="0" fontId="16" fillId="0" borderId="4" xfId="0" applyFont="1" applyBorder="1" applyAlignment="1">
      <alignment horizontal="center" vertical="center" wrapText="1"/>
    </xf>
    <xf numFmtId="0" fontId="16" fillId="0" borderId="4" xfId="0" applyFont="1" applyBorder="1" applyAlignment="1">
      <alignment vertical="center" wrapText="1"/>
    </xf>
    <xf numFmtId="0" fontId="16"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8" fillId="0" borderId="0" xfId="0" applyFont="1" applyAlignment="1">
      <alignment horizontal="center" vertical="center"/>
    </xf>
    <xf numFmtId="0" fontId="10" fillId="5" borderId="1" xfId="0" applyNumberFormat="1" applyFont="1" applyFill="1" applyBorder="1" applyAlignment="1">
      <alignment horizontal="center" vertical="center" wrapText="1"/>
    </xf>
    <xf numFmtId="0" fontId="10" fillId="5" borderId="3" xfId="0" applyNumberFormat="1"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15" xfId="0" applyFont="1" applyFill="1" applyBorder="1" applyAlignment="1">
      <alignment horizontal="center" vertical="center"/>
    </xf>
    <xf numFmtId="9" fontId="16" fillId="0" borderId="4"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6600"/>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352425</xdr:colOff>
      <xdr:row>2</xdr:row>
      <xdr:rowOff>19050</xdr:rowOff>
    </xdr:from>
    <xdr:to>
      <xdr:col>2</xdr:col>
      <xdr:colOff>1209675</xdr:colOff>
      <xdr:row>2</xdr:row>
      <xdr:rowOff>19050</xdr:rowOff>
    </xdr:to>
    <xdr:cxnSp macro="">
      <xdr:nvCxnSpPr>
        <xdr:cNvPr id="3" name="Straight Connector 2"/>
        <xdr:cNvCxnSpPr/>
      </xdr:nvCxnSpPr>
      <xdr:spPr>
        <a:xfrm>
          <a:off x="352425" y="476250"/>
          <a:ext cx="857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847725</xdr:colOff>
      <xdr:row>6</xdr:row>
      <xdr:rowOff>180975</xdr:rowOff>
    </xdr:from>
    <xdr:to>
      <xdr:col>5</xdr:col>
      <xdr:colOff>657225</xdr:colOff>
      <xdr:row>10</xdr:row>
      <xdr:rowOff>352425</xdr:rowOff>
    </xdr:to>
    <xdr:cxnSp macro="">
      <xdr:nvCxnSpPr>
        <xdr:cNvPr id="5" name="Straight Connector 4"/>
        <xdr:cNvCxnSpPr/>
      </xdr:nvCxnSpPr>
      <xdr:spPr>
        <a:xfrm>
          <a:off x="8629650" y="1495425"/>
          <a:ext cx="914400" cy="914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2914650</xdr:colOff>
      <xdr:row>2</xdr:row>
      <xdr:rowOff>0</xdr:rowOff>
    </xdr:from>
    <xdr:to>
      <xdr:col>3</xdr:col>
      <xdr:colOff>5314950</xdr:colOff>
      <xdr:row>2</xdr:row>
      <xdr:rowOff>0</xdr:rowOff>
    </xdr:to>
    <xdr:cxnSp macro="">
      <xdr:nvCxnSpPr>
        <xdr:cNvPr id="7" name="Straight Connector 6"/>
        <xdr:cNvCxnSpPr/>
      </xdr:nvCxnSpPr>
      <xdr:spPr>
        <a:xfrm>
          <a:off x="4991100" y="457200"/>
          <a:ext cx="24003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304800</xdr:colOff>
      <xdr:row>2</xdr:row>
      <xdr:rowOff>235743</xdr:rowOff>
    </xdr:from>
    <xdr:to>
      <xdr:col>3</xdr:col>
      <xdr:colOff>942975</xdr:colOff>
      <xdr:row>2</xdr:row>
      <xdr:rowOff>235743</xdr:rowOff>
    </xdr:to>
    <xdr:cxnSp macro="">
      <xdr:nvCxnSpPr>
        <xdr:cNvPr id="2" name="Straight Connector 1"/>
        <xdr:cNvCxnSpPr/>
      </xdr:nvCxnSpPr>
      <xdr:spPr>
        <a:xfrm>
          <a:off x="1524000" y="645318"/>
          <a:ext cx="1247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847725</xdr:colOff>
      <xdr:row>3</xdr:row>
      <xdr:rowOff>2381</xdr:rowOff>
    </xdr:from>
    <xdr:to>
      <xdr:col>9</xdr:col>
      <xdr:colOff>447675</xdr:colOff>
      <xdr:row>3</xdr:row>
      <xdr:rowOff>2381</xdr:rowOff>
    </xdr:to>
    <xdr:cxnSp macro="">
      <xdr:nvCxnSpPr>
        <xdr:cNvPr id="3" name="Straight Connector 2"/>
        <xdr:cNvCxnSpPr/>
      </xdr:nvCxnSpPr>
      <xdr:spPr>
        <a:xfrm>
          <a:off x="7677150" y="650081"/>
          <a:ext cx="21526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X&#7917;%20l&#253;%20s&#7889;%20li&#7879;u%20X&#227;%20NT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259;m%202020/Bao%20cao%20nam%202020/Chau%20Thanh/1.%20BIEU%20NHAP%20LIEU%20NONG%20THON%20MOI%20%20%20HUYEN%20CHAU%20THANH%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TC"/>
      <sheetName val="NLXA"/>
      <sheetName val="XLXA"/>
      <sheetName val="CNX"/>
      <sheetName val="CNH"/>
    </sheetNames>
    <sheetDataSet>
      <sheetData sheetId="0">
        <row r="5">
          <cell r="C5">
            <v>1</v>
          </cell>
          <cell r="E5" t="str">
            <v>Quy hoạch</v>
          </cell>
          <cell r="F5" t="str">
            <v>Quy hoạch</v>
          </cell>
        </row>
        <row r="6">
          <cell r="C6" t="str">
            <v>1.1</v>
          </cell>
          <cell r="E6" t="str">
            <v>Quy hoạch chung xây dựng xã</v>
          </cell>
          <cell r="F6" t="str">
            <v>Có quy hoạch chung xây dựng xã được phê duyệt phù hợp với định hướng phát triển kinh tế - xã hội của xã giai đoạn 2021 – 2025 (có quy hoạch khu chức năng dịch vụ hỗ trợ phát triển kinh tế nông thôn) và được công bố công khai đúng thời hạn.</v>
          </cell>
          <cell r="G6" t="str">
            <v>Đạt/Chưa</v>
          </cell>
          <cell r="H6" t="str">
            <v>Đạt</v>
          </cell>
          <cell r="I6" t="str">
            <v>Đạt</v>
          </cell>
          <cell r="J6" t="str">
            <v>SXD</v>
          </cell>
          <cell r="N6" t="str">
            <v>Đạt/Chưa</v>
          </cell>
        </row>
        <row r="7">
          <cell r="C7" t="str">
            <v>1.2</v>
          </cell>
          <cell r="E7" t="str">
            <v>Ban hành quy định quản lý quy hoạc chung</v>
          </cell>
          <cell r="F7" t="str">
            <v>Ban hành quy định quản lý theo đồ án quy hoạch chung xây dựng xã và tổ chức thực hiện theo quy hoạch</v>
          </cell>
          <cell r="G7" t="str">
            <v>Đạt/Chưa</v>
          </cell>
          <cell r="H7" t="str">
            <v>Đạt</v>
          </cell>
          <cell r="I7" t="str">
            <v>Đạt</v>
          </cell>
          <cell r="J7" t="str">
            <v>SXD</v>
          </cell>
          <cell r="N7" t="str">
            <v>Đạt/Chưa</v>
          </cell>
        </row>
        <row r="8">
          <cell r="C8">
            <v>2</v>
          </cell>
          <cell r="E8" t="str">
            <v>Giao thông</v>
          </cell>
          <cell r="F8" t="str">
            <v>Giao thông</v>
          </cell>
          <cell r="J8" t="str">
            <v>SGTVT</v>
          </cell>
        </row>
        <row r="9">
          <cell r="C9" t="str">
            <v>2.1</v>
          </cell>
          <cell r="E9" t="str">
            <v>Tỷ lệ đường xã</v>
          </cell>
          <cell r="F9" t="str">
            <v>Tỷ lệ đường xã được nhựa hóa hoặc bê tông hóa, đảm bảo ô tô đi lại thuận tiện quanh năm</v>
          </cell>
          <cell r="G9" t="str">
            <v>%</v>
          </cell>
          <cell r="H9" t="str">
            <v>100%</v>
          </cell>
          <cell r="I9">
            <v>1</v>
          </cell>
          <cell r="J9" t="str">
            <v>SGTVT</v>
          </cell>
          <cell r="L9" t="str">
            <v xml:space="preserve">Số km đường xã được nhựa hóa/bê tông hóa </v>
          </cell>
          <cell r="M9" t="str">
            <v>Tổng số km đường xã</v>
          </cell>
          <cell r="N9" t="str">
            <v>km</v>
          </cell>
        </row>
        <row r="10">
          <cell r="C10" t="str">
            <v>2.2</v>
          </cell>
          <cell r="E10" t="str">
            <v>Tỷ lệ đường ấp, liên ấp</v>
          </cell>
          <cell r="F10" t="str">
            <v>Tỷ lệ đường ấp và đường liên ấp ít nhất được cứng hóa, đảm bảo ô tô đi lại thuận tiện quanh năm</v>
          </cell>
          <cell r="G10" t="str">
            <v>%</v>
          </cell>
          <cell r="H10" t="str">
            <v>≥90%</v>
          </cell>
          <cell r="I10">
            <v>0.9</v>
          </cell>
          <cell r="J10" t="str">
            <v>SGTVT</v>
          </cell>
          <cell r="L10" t="str">
            <v>Số km đường ấp và đường liên ấp ít nhất được cứng hóa</v>
          </cell>
          <cell r="M10" t="str">
            <v>Tổng số km đường trục ấp, liên ấp</v>
          </cell>
          <cell r="N10" t="str">
            <v>km</v>
          </cell>
        </row>
        <row r="11">
          <cell r="C11" t="str">
            <v>2.3</v>
          </cell>
          <cell r="E11" t="str">
            <v>Tỷ lệ đường ngõ, xóm</v>
          </cell>
          <cell r="F11" t="str">
            <v>Tỷ lệ đường ngõ, xóm sạch và đảm bảo đi lại thuận tiện quanh năm</v>
          </cell>
          <cell r="G11" t="str">
            <v>%</v>
          </cell>
          <cell r="H11" t="str">
            <v>100%</v>
          </cell>
          <cell r="I11">
            <v>1</v>
          </cell>
          <cell r="J11" t="str">
            <v>SGTVT</v>
          </cell>
          <cell r="L11" t="str">
            <v>Số km đường ngõ, xóm (đường dân sinh)</v>
          </cell>
          <cell r="M11" t="str">
            <v xml:space="preserve">Tổng số km đường ngõ, xóm </v>
          </cell>
          <cell r="N11" t="str">
            <v>km</v>
          </cell>
        </row>
        <row r="12">
          <cell r="C12" t="str">
            <v>2.4</v>
          </cell>
          <cell r="E12" t="str">
            <v>Tỷ lệ đường trục chính nội đồng</v>
          </cell>
          <cell r="F12" t="str">
            <v>Tỷ lệ đường trục chính nội đồng đảm bảo vận chuyển hàng hóa thuận tiện quanh năm</v>
          </cell>
          <cell r="G12" t="str">
            <v>%</v>
          </cell>
          <cell r="H12" t="str">
            <v>≥50%</v>
          </cell>
          <cell r="I12">
            <v>0.5</v>
          </cell>
          <cell r="J12" t="str">
            <v>SGTVT</v>
          </cell>
          <cell r="L12" t="str">
            <v xml:space="preserve">Số km đường trục chính nội đồng đảm bảo vận chuyển hàng hóa </v>
          </cell>
          <cell r="M12" t="str">
            <v>Tổng số km đường trục chính nội đồng</v>
          </cell>
          <cell r="N12" t="str">
            <v>km</v>
          </cell>
        </row>
        <row r="13">
          <cell r="C13">
            <v>3</v>
          </cell>
          <cell r="E13" t="str">
            <v>Thủy lợi và PCTT</v>
          </cell>
          <cell r="F13" t="str">
            <v>Thủy lợi và PCTT</v>
          </cell>
          <cell r="J13" t="str">
            <v>SNNPTNT</v>
          </cell>
        </row>
        <row r="14">
          <cell r="C14" t="str">
            <v>3.1</v>
          </cell>
          <cell r="E14" t="str">
            <v>Tỷ lệ diện tích đất NN tưới tiêu chủ động</v>
          </cell>
          <cell r="F14" t="str">
            <v xml:space="preserve">Tỷ lệ diện tích đất sản xuất nông nghiệp được tưới và tiêu nước chủ động </v>
          </cell>
          <cell r="G14" t="str">
            <v>%</v>
          </cell>
          <cell r="H14" t="str">
            <v>≥80%</v>
          </cell>
          <cell r="I14">
            <v>0.8</v>
          </cell>
          <cell r="J14" t="str">
            <v>SNNPTNT</v>
          </cell>
          <cell r="L14" t="str">
            <v>Diện tích đất nông nghiệp được tưới và tiêu nước chủ động</v>
          </cell>
          <cell r="M14" t="str">
            <v>Tổng diện tích đất sản xuất nông nghiệp của xã</v>
          </cell>
          <cell r="N14" t="str">
            <v>ha</v>
          </cell>
        </row>
        <row r="15">
          <cell r="C15" t="str">
            <v>3.2</v>
          </cell>
          <cell r="E15" t="str">
            <v>Phòng chống thiên tai</v>
          </cell>
          <cell r="F15" t="str">
            <v>Đảm bảo yêu cầu chủ động về phòng chống thiên tai theo phương châm 4 tại chỗ</v>
          </cell>
          <cell r="G15" t="str">
            <v>Đạt/Chưa</v>
          </cell>
          <cell r="H15" t="str">
            <v xml:space="preserve">Đạt </v>
          </cell>
          <cell r="I15" t="str">
            <v>Đạt</v>
          </cell>
          <cell r="J15" t="str">
            <v>SNNPTNT</v>
          </cell>
          <cell r="N15" t="str">
            <v>Đạt/Chưa</v>
          </cell>
        </row>
        <row r="16">
          <cell r="C16">
            <v>4</v>
          </cell>
          <cell r="E16" t="str">
            <v>Điện</v>
          </cell>
          <cell r="F16" t="str">
            <v>Điện</v>
          </cell>
          <cell r="J16" t="str">
            <v>SCT</v>
          </cell>
        </row>
        <row r="17">
          <cell r="C17" t="str">
            <v>4.1</v>
          </cell>
          <cell r="E17" t="str">
            <v>Hệ thống điện đạt chuẩn</v>
          </cell>
          <cell r="F17" t="str">
            <v>Hệ thống điện đạt chuẩn</v>
          </cell>
          <cell r="G17" t="str">
            <v>Đạt/Chưa</v>
          </cell>
          <cell r="H17" t="str">
            <v>Đạt</v>
          </cell>
          <cell r="I17" t="str">
            <v>Đạt</v>
          </cell>
          <cell r="J17" t="str">
            <v>SCT</v>
          </cell>
          <cell r="N17" t="str">
            <v>Đạt/Chưa</v>
          </cell>
        </row>
        <row r="18">
          <cell r="C18" t="str">
            <v>4.2</v>
          </cell>
          <cell r="E18" t="str">
            <v>Tỷ lệ hộ sử dụng điện an toàn</v>
          </cell>
          <cell r="F18" t="str">
            <v>Tỷ lệ hộ có đăng ký trực tiếp và được sử dụng điện thường xuyên, an toàn từ các nguồn</v>
          </cell>
          <cell r="G18" t="str">
            <v>%</v>
          </cell>
          <cell r="H18" t="str">
            <v>≥98%</v>
          </cell>
          <cell r="I18">
            <v>0.98</v>
          </cell>
          <cell r="J18" t="str">
            <v>SCT</v>
          </cell>
          <cell r="L18" t="str">
            <v>Số hộ có đăng ký và được sử dụng điện</v>
          </cell>
          <cell r="M18" t="str">
            <v>Tổng số hộ dân của xã</v>
          </cell>
          <cell r="N18" t="str">
            <v>Hộ</v>
          </cell>
        </row>
        <row r="19">
          <cell r="C19">
            <v>5</v>
          </cell>
          <cell r="E19" t="str">
            <v>Trường học</v>
          </cell>
          <cell r="F19" t="str">
            <v>Tỷ lệ trường học các cấp (mầm non, tiểu học, THCS; hoặc trường phổ thông có nhiều cấp học có cấp học cao nhất là THCS) đạt tiêu chuẩn cơ sở vật chất theo quy định</v>
          </cell>
          <cell r="G19" t="str">
            <v>%</v>
          </cell>
          <cell r="H19" t="str">
            <v>≥50%</v>
          </cell>
          <cell r="I19">
            <v>0.5</v>
          </cell>
          <cell r="J19" t="str">
            <v>SGDĐT</v>
          </cell>
          <cell r="L19" t="str">
            <v>Số trường học đạt chuẩn</v>
          </cell>
          <cell r="M19" t="str">
            <v>Tổng số trường học của xã</v>
          </cell>
          <cell r="N19" t="str">
            <v>Trường</v>
          </cell>
        </row>
        <row r="20">
          <cell r="C20">
            <v>6</v>
          </cell>
          <cell r="E20" t="str">
            <v>Cơ sở vật chất văn hóa</v>
          </cell>
          <cell r="F20" t="str">
            <v>Cơ sở vật chất văn hóa</v>
          </cell>
          <cell r="J20" t="str">
            <v>SVHTTDL</v>
          </cell>
        </row>
        <row r="21">
          <cell r="C21" t="str">
            <v>6.1</v>
          </cell>
          <cell r="E21" t="str">
            <v>Nhà văn hóa xã</v>
          </cell>
          <cell r="F21" t="str">
            <v>Xã có nhà văn hóa hoặc hội trường đa năng và sân thể thao phục vụ sinh hoạt văn hóa, thể thao của toàn xã</v>
          </cell>
          <cell r="G21" t="str">
            <v>Đạt/Chưa</v>
          </cell>
          <cell r="H21" t="str">
            <v>Đạt</v>
          </cell>
          <cell r="I21" t="str">
            <v>Đạt</v>
          </cell>
          <cell r="J21" t="str">
            <v>SVHTTDL</v>
          </cell>
          <cell r="N21" t="str">
            <v>Đạt/Chưa</v>
          </cell>
        </row>
        <row r="22">
          <cell r="C22" t="str">
            <v>6.2</v>
          </cell>
          <cell r="E22" t="str">
            <v>Điểm vui chơi giải trí cho người già và trẻ em</v>
          </cell>
          <cell r="F22" t="str">
            <v>Xã có điểm vui chơi, giải trí và thể thao cho trẻ em và người cao tuổi theo quy định</v>
          </cell>
          <cell r="G22" t="str">
            <v>Đạt/Chưa</v>
          </cell>
          <cell r="H22" t="str">
            <v>Đạt</v>
          </cell>
          <cell r="I22" t="str">
            <v>Đạt</v>
          </cell>
          <cell r="J22" t="str">
            <v>SVHTTDL</v>
          </cell>
          <cell r="N22" t="str">
            <v>Đạt/Chưa</v>
          </cell>
        </row>
        <row r="23">
          <cell r="C23" t="str">
            <v>6.3</v>
          </cell>
          <cell r="E23" t="str">
            <v>Tỷ lệ ấp có nơi sinh hoạt văn hóa</v>
          </cell>
          <cell r="F23" t="str">
            <v>Tỷ lệ ấp có nhà văn hóa hoặc nơi sinh hoạt văn hóa, thể thao phục vụ cộng đồng</v>
          </cell>
          <cell r="G23" t="str">
            <v>%</v>
          </cell>
          <cell r="H23" t="str">
            <v>100%</v>
          </cell>
          <cell r="I23">
            <v>1</v>
          </cell>
          <cell r="J23" t="str">
            <v>SVHTTDL</v>
          </cell>
          <cell r="L23" t="str">
            <v>Số ấp có nơi sinh hoạt VHTT</v>
          </cell>
          <cell r="M23" t="str">
            <v>Tổng số ấp của xã</v>
          </cell>
          <cell r="N23" t="str">
            <v>Ấp</v>
          </cell>
        </row>
        <row r="24">
          <cell r="C24">
            <v>7</v>
          </cell>
          <cell r="E24" t="str">
            <v>Cơ sở hạ tầng thương mại nông thôn</v>
          </cell>
          <cell r="F24" t="str">
            <v xml:space="preserve">Xã có chợ nông thôn hoặc nơi mua bán, trao đổi hàng hóa </v>
          </cell>
          <cell r="G24" t="str">
            <v>Đạt/Chưa</v>
          </cell>
          <cell r="H24" t="str">
            <v>Đạt</v>
          </cell>
          <cell r="I24" t="str">
            <v>Đạt</v>
          </cell>
          <cell r="J24" t="str">
            <v>SCT</v>
          </cell>
          <cell r="N24" t="str">
            <v>Đạt/Chưa</v>
          </cell>
        </row>
        <row r="25">
          <cell r="C25">
            <v>8</v>
          </cell>
          <cell r="E25" t="str">
            <v>Thông tin và Truyền thông</v>
          </cell>
          <cell r="F25" t="str">
            <v>Thông tin và Truyền thông</v>
          </cell>
          <cell r="J25" t="str">
            <v>STTTT</v>
          </cell>
        </row>
        <row r="26">
          <cell r="C26" t="str">
            <v>8.1</v>
          </cell>
          <cell r="E26" t="str">
            <v>Điểm phục vụ bưu chính xã</v>
          </cell>
          <cell r="F26" t="str">
            <v>Xã có điểm phục vụ bưu chính</v>
          </cell>
          <cell r="G26" t="str">
            <v>Đạt/Chưa</v>
          </cell>
          <cell r="H26" t="str">
            <v>Đạt</v>
          </cell>
          <cell r="I26" t="str">
            <v>Đạt</v>
          </cell>
          <cell r="J26" t="str">
            <v>STTTT</v>
          </cell>
          <cell r="N26" t="str">
            <v>Đạt/Chưa</v>
          </cell>
        </row>
        <row r="27">
          <cell r="C27" t="str">
            <v>8.2</v>
          </cell>
          <cell r="E27" t="str">
            <v>Dịch vụ viễn thông, internet</v>
          </cell>
          <cell r="F27" t="str">
            <v>Xã có dịch vụ viễn thông, Internet</v>
          </cell>
          <cell r="G27" t="str">
            <v>Đạt/Chưa</v>
          </cell>
          <cell r="H27" t="str">
            <v>Đạt</v>
          </cell>
          <cell r="I27" t="str">
            <v>Đạt</v>
          </cell>
          <cell r="J27" t="str">
            <v>STTTT</v>
          </cell>
          <cell r="N27" t="str">
            <v>Đạt/Chưa</v>
          </cell>
        </row>
        <row r="28">
          <cell r="C28" t="str">
            <v>8.3</v>
          </cell>
          <cell r="E28" t="str">
            <v>Đài truyền thanh xã</v>
          </cell>
          <cell r="F28" t="str">
            <v>Xã có đài truyền thanh và hệ thống loa đến các ấp</v>
          </cell>
          <cell r="G28" t="str">
            <v>Đạt/Chưa</v>
          </cell>
          <cell r="H28" t="str">
            <v>Đạt</v>
          </cell>
          <cell r="I28" t="str">
            <v>Đạt</v>
          </cell>
          <cell r="J28" t="str">
            <v>STTTT</v>
          </cell>
          <cell r="N28" t="str">
            <v>Đạt/Chưa</v>
          </cell>
        </row>
        <row r="29">
          <cell r="C29" t="str">
            <v>8.4</v>
          </cell>
          <cell r="E29" t="str">
            <v>Ứng dụng CNTT</v>
          </cell>
          <cell r="F29" t="str">
            <v>Xã có ứng dụng công nghệ thông tin trong công tác quản lý, điều hành</v>
          </cell>
          <cell r="G29" t="str">
            <v>Đạt/Chưa</v>
          </cell>
          <cell r="H29" t="str">
            <v>Đạt</v>
          </cell>
          <cell r="I29" t="str">
            <v>Đạt</v>
          </cell>
          <cell r="J29" t="str">
            <v>STTTT</v>
          </cell>
          <cell r="N29" t="str">
            <v>Đạt/Chưa</v>
          </cell>
        </row>
        <row r="30">
          <cell r="C30">
            <v>9</v>
          </cell>
          <cell r="E30" t="str">
            <v>Nhà ở dân cư</v>
          </cell>
          <cell r="F30" t="str">
            <v>Nhà ở dân cư</v>
          </cell>
          <cell r="J30" t="str">
            <v>SXD</v>
          </cell>
        </row>
        <row r="31">
          <cell r="C31" t="str">
            <v>9.1</v>
          </cell>
          <cell r="E31" t="str">
            <v>Nhà tạm dột nát</v>
          </cell>
          <cell r="F31" t="str">
            <v>Nhà tạm, dột nát</v>
          </cell>
          <cell r="G31" t="str">
            <v>%</v>
          </cell>
          <cell r="H31" t="str">
            <v>Không còn</v>
          </cell>
          <cell r="I31">
            <v>0</v>
          </cell>
          <cell r="J31" t="str">
            <v>SXD</v>
          </cell>
          <cell r="L31" t="str">
            <v>Số hộ dân còn nhà tạm, dột nát</v>
          </cell>
          <cell r="M31" t="str">
            <v>Tổng số hộ dân của xã</v>
          </cell>
          <cell r="N31" t="str">
            <v>Hộ</v>
          </cell>
        </row>
        <row r="32">
          <cell r="C32" t="str">
            <v>9.2</v>
          </cell>
          <cell r="E32" t="str">
            <v>Tỷ lệ hộ có nhà ở đạt chuẩn</v>
          </cell>
          <cell r="F32" t="str">
            <v xml:space="preserve">Tỷ lệ hộ có nhà ở kiên cố hoặc bán kiên cố </v>
          </cell>
          <cell r="G32" t="str">
            <v>%</v>
          </cell>
          <cell r="H32" t="str">
            <v>≥75%</v>
          </cell>
          <cell r="I32">
            <v>0.75</v>
          </cell>
          <cell r="J32" t="str">
            <v>SXD</v>
          </cell>
          <cell r="L32" t="str">
            <v>Số hộ dân có nhà ở đạt chuẩn</v>
          </cell>
          <cell r="M32" t="str">
            <v>Tổng số hộ dân của xã</v>
          </cell>
          <cell r="N32" t="str">
            <v>Hộ</v>
          </cell>
        </row>
        <row r="33">
          <cell r="C33">
            <v>10</v>
          </cell>
          <cell r="E33" t="str">
            <v>Thu nhập</v>
          </cell>
          <cell r="F33" t="str">
            <v>Thu nhập</v>
          </cell>
          <cell r="G33" t="str">
            <v>Triệu đồng</v>
          </cell>
          <cell r="J33" t="str">
            <v>CTK</v>
          </cell>
        </row>
        <row r="34">
          <cell r="E34">
            <v>2021</v>
          </cell>
          <cell r="F34">
            <v>50</v>
          </cell>
          <cell r="G34" t="str">
            <v>Triệu đồng</v>
          </cell>
          <cell r="H34" t="str">
            <v>≥50</v>
          </cell>
          <cell r="I34">
            <v>50</v>
          </cell>
          <cell r="J34" t="str">
            <v>CTK</v>
          </cell>
          <cell r="N34" t="str">
            <v>Triệu đồng</v>
          </cell>
        </row>
        <row r="35">
          <cell r="E35">
            <v>2022</v>
          </cell>
          <cell r="F35">
            <v>53</v>
          </cell>
          <cell r="G35" t="str">
            <v>Triệu đồng</v>
          </cell>
          <cell r="H35" t="str">
            <v>≥53</v>
          </cell>
          <cell r="I35">
            <v>53</v>
          </cell>
          <cell r="J35" t="str">
            <v>CTK</v>
          </cell>
          <cell r="N35" t="str">
            <v>Triệu đồng</v>
          </cell>
        </row>
        <row r="36">
          <cell r="E36">
            <v>2023</v>
          </cell>
          <cell r="F36">
            <v>56</v>
          </cell>
          <cell r="G36" t="str">
            <v>Triệu đồng</v>
          </cell>
          <cell r="H36" t="str">
            <v>≥56</v>
          </cell>
          <cell r="I36">
            <v>56</v>
          </cell>
          <cell r="J36" t="str">
            <v>CTK</v>
          </cell>
          <cell r="N36" t="str">
            <v>Triệu đồng</v>
          </cell>
        </row>
        <row r="37">
          <cell r="E37">
            <v>2024</v>
          </cell>
          <cell r="F37">
            <v>59</v>
          </cell>
          <cell r="G37" t="str">
            <v>Triệu đồng</v>
          </cell>
          <cell r="H37" t="str">
            <v>≥59</v>
          </cell>
          <cell r="I37">
            <v>59</v>
          </cell>
          <cell r="J37" t="str">
            <v>CTK</v>
          </cell>
          <cell r="N37" t="str">
            <v>Triệu đồng</v>
          </cell>
        </row>
        <row r="38">
          <cell r="E38">
            <v>2025</v>
          </cell>
          <cell r="F38">
            <v>62</v>
          </cell>
          <cell r="G38" t="str">
            <v>Triệu đồng</v>
          </cell>
          <cell r="H38" t="str">
            <v>≥62</v>
          </cell>
          <cell r="I38">
            <v>62</v>
          </cell>
          <cell r="J38" t="str">
            <v>CTK</v>
          </cell>
          <cell r="N38" t="str">
            <v>Triệu đồng</v>
          </cell>
        </row>
        <row r="39">
          <cell r="C39">
            <v>11</v>
          </cell>
          <cell r="E39" t="str">
            <v>Nghèo đa chiều</v>
          </cell>
          <cell r="F39" t="str">
            <v>Tỷ lệ nghèo đa chiều giai đoạn 2021-2025</v>
          </cell>
          <cell r="G39" t="str">
            <v>%</v>
          </cell>
          <cell r="H39" t="str">
            <v>≤4</v>
          </cell>
          <cell r="I39">
            <v>0.04</v>
          </cell>
          <cell r="J39" t="str">
            <v>SLĐTBXH</v>
          </cell>
          <cell r="L39" t="str">
            <v>Số hộ nghèo đa chiều</v>
          </cell>
          <cell r="M39" t="str">
            <v>Tổng số hộ dân của xã</v>
          </cell>
          <cell r="N39" t="str">
            <v>Hộ</v>
          </cell>
        </row>
        <row r="40">
          <cell r="C40">
            <v>12</v>
          </cell>
          <cell r="E40" t="str">
            <v>Lao động</v>
          </cell>
          <cell r="F40" t="str">
            <v>Lao động</v>
          </cell>
          <cell r="J40" t="str">
            <v>SLĐTBXH</v>
          </cell>
        </row>
        <row r="41">
          <cell r="C41" t="str">
            <v>12.1</v>
          </cell>
          <cell r="E41" t="str">
            <v>Tỷ lệ lao động qua đào tạo</v>
          </cell>
          <cell r="F41" t="str">
            <v>Tỷ lệ lao động qua đào tạo</v>
          </cell>
          <cell r="G41" t="str">
            <v>%</v>
          </cell>
          <cell r="H41" t="str">
            <v>≥70%</v>
          </cell>
          <cell r="I41">
            <v>0.7</v>
          </cell>
          <cell r="J41" t="str">
            <v>SLĐTBXH</v>
          </cell>
          <cell r="L41" t="str">
            <v>Số lao động qua đào tạo</v>
          </cell>
          <cell r="M41" t="str">
            <v>Lực lượng lao động</v>
          </cell>
          <cell r="N41" t="str">
            <v>Lao động</v>
          </cell>
        </row>
        <row r="42">
          <cell r="C42" t="str">
            <v>12.2</v>
          </cell>
          <cell r="E42" t="str">
            <v xml:space="preserve">Tỷ lệ lao động qua đào tạo có bằng cấp, chứng chỉ </v>
          </cell>
          <cell r="F42" t="str">
            <v xml:space="preserve">Tỷ lệ lao động qua đào tạo có bằng cấp, chứng chỉ </v>
          </cell>
          <cell r="G42" t="str">
            <v>%</v>
          </cell>
          <cell r="H42" t="str">
            <v>≥25%</v>
          </cell>
          <cell r="I42">
            <v>0.25</v>
          </cell>
          <cell r="J42" t="str">
            <v>SLĐTBXH</v>
          </cell>
          <cell r="L42" t="str">
            <v>Số lao động qua đào tạo có bằng cấp, chứng chỉ</v>
          </cell>
          <cell r="M42" t="str">
            <v>Lực lượng lao động</v>
          </cell>
          <cell r="N42" t="str">
            <v>Lao động</v>
          </cell>
        </row>
        <row r="43">
          <cell r="C43">
            <v>13</v>
          </cell>
          <cell r="E43" t="str">
            <v>Tổ chức sản xuất và phát triển kinh tế nông thôn</v>
          </cell>
          <cell r="F43" t="str">
            <v>Tổ chức sản xuất và phát triển kinh tế nông thôn</v>
          </cell>
          <cell r="J43" t="str">
            <v>SNNPTNT</v>
          </cell>
        </row>
        <row r="44">
          <cell r="C44" t="str">
            <v>13.1</v>
          </cell>
          <cell r="E44" t="str">
            <v>Hợp tác xã</v>
          </cell>
          <cell r="F44" t="str">
            <v>Xã có hợp tác xã hoạt động có hiệu quả và theo đúng quy định của Luật Hợp tác xã</v>
          </cell>
          <cell r="G44" t="str">
            <v>Đạt/Chưa</v>
          </cell>
          <cell r="H44" t="str">
            <v>Đạt</v>
          </cell>
          <cell r="I44" t="str">
            <v>Đạt</v>
          </cell>
          <cell r="J44" t="str">
            <v>SNNPTNT</v>
          </cell>
          <cell r="N44" t="str">
            <v>Đạt/Chưa</v>
          </cell>
        </row>
        <row r="45">
          <cell r="C45" t="str">
            <v>13.2</v>
          </cell>
          <cell r="E45" t="str">
            <v>Mô hình liên kết sản xuất</v>
          </cell>
          <cell r="F45" t="str">
            <v>Xã có mô hình liên kết sản xuất gắn với tiêu thụ sản phẩm chủ lực đảm bảo bền vững</v>
          </cell>
          <cell r="G45" t="str">
            <v>Đạt/Chưa</v>
          </cell>
          <cell r="H45" t="str">
            <v>Đạt</v>
          </cell>
          <cell r="I45" t="str">
            <v>Đạt</v>
          </cell>
          <cell r="J45" t="str">
            <v>SNNPTNT</v>
          </cell>
          <cell r="N45" t="str">
            <v>Đạt/Chưa</v>
          </cell>
        </row>
        <row r="46">
          <cell r="C46" t="str">
            <v>13.3</v>
          </cell>
          <cell r="E46" t="str">
            <v>Thực hiện truy xuất nguồn gốc</v>
          </cell>
          <cell r="F46" t="str">
            <v>Thực hiện truy xuất nguồn gốc các sản phẩm chủ lực của xã gắn với xây dựng vùng nguyên liệu và được chứng nhận VietGAP hoặc tương đương</v>
          </cell>
          <cell r="G46" t="str">
            <v>Đạt/Chưa</v>
          </cell>
          <cell r="H46" t="str">
            <v>Đạt</v>
          </cell>
          <cell r="I46" t="str">
            <v>Đạt</v>
          </cell>
          <cell r="J46" t="str">
            <v>SNNPTNT</v>
          </cell>
          <cell r="N46" t="str">
            <v>Đạt/Chưa</v>
          </cell>
        </row>
        <row r="47">
          <cell r="C47" t="str">
            <v>13.4</v>
          </cell>
          <cell r="E47" t="str">
            <v>Kế hoạch phát triển làng nghề</v>
          </cell>
          <cell r="F47" t="str">
            <v>Có kế hoạch và triển khai kế hoạch bảo tồn, phát triển làng nghề, làng nghề truyền thống (nếu có) gắn với hạ tầng về bảo vệ môi trường</v>
          </cell>
          <cell r="G47" t="str">
            <v>Đạt/Chưa</v>
          </cell>
          <cell r="H47" t="str">
            <v>Đạt</v>
          </cell>
          <cell r="I47" t="str">
            <v>Đạt</v>
          </cell>
          <cell r="J47" t="str">
            <v>SNNPTNT</v>
          </cell>
          <cell r="N47" t="str">
            <v>Đạt/Chưa</v>
          </cell>
        </row>
        <row r="48">
          <cell r="C48" t="str">
            <v>13.5</v>
          </cell>
          <cell r="E48" t="str">
            <v>Tổ khuyến nông cộng đồng</v>
          </cell>
          <cell r="F48" t="str">
            <v>Có tổ khuyến nông cộng đồng hoạt động hiệu quả</v>
          </cell>
          <cell r="G48" t="str">
            <v>Đạt/Chưa</v>
          </cell>
          <cell r="H48" t="str">
            <v>Đạt</v>
          </cell>
          <cell r="I48" t="str">
            <v>Đạt</v>
          </cell>
          <cell r="J48" t="str">
            <v>SNNPTNT</v>
          </cell>
          <cell r="N48" t="str">
            <v>Đạt/Chưa</v>
          </cell>
        </row>
        <row r="49">
          <cell r="C49">
            <v>14</v>
          </cell>
          <cell r="E49" t="str">
            <v>Giáo dục và đào tạo</v>
          </cell>
          <cell r="F49" t="str">
            <v>Giáo dục và đào tạo</v>
          </cell>
          <cell r="J49" t="str">
            <v>SGDĐT</v>
          </cell>
        </row>
        <row r="50">
          <cell r="C50" t="str">
            <v>14.1</v>
          </cell>
          <cell r="E50" t="str">
            <v>Phổ cập giáo dục, xóa mù chữ</v>
          </cell>
          <cell r="F50" t="str">
            <v>Phổ cập giáo dục mầm non cho trẻ em 5 tuổi; phổ cập giáo dục tiểu học; phổ cập giáo dục trung học cơ sở; xóa mù chữ</v>
          </cell>
          <cell r="G50" t="str">
            <v>Đạt/Chưa</v>
          </cell>
          <cell r="H50" t="str">
            <v>Đạt</v>
          </cell>
          <cell r="I50" t="str">
            <v>Đạt</v>
          </cell>
          <cell r="J50" t="str">
            <v>SGDĐT</v>
          </cell>
          <cell r="N50" t="str">
            <v>Đạt/Chưa</v>
          </cell>
        </row>
        <row r="51">
          <cell r="C51" t="str">
            <v>14.2</v>
          </cell>
          <cell r="E51" t="str">
            <v>Tỷ lệ học sinh TN THCS tiếp tục học</v>
          </cell>
          <cell r="F51" t="str">
            <v>Tỷ lệ học sinh tốt nghiệp trung học cơ sở được tiếp tục học trung học (phổ thông, giáo dục thường xuyên, trung cấp)</v>
          </cell>
          <cell r="G51" t="str">
            <v>%</v>
          </cell>
          <cell r="H51" t="str">
            <v>≥80%</v>
          </cell>
          <cell r="I51">
            <v>0.8</v>
          </cell>
          <cell r="J51" t="str">
            <v>SGDĐT</v>
          </cell>
          <cell r="L51" t="str">
            <v>Số học sinh của xã đã tốt nghiệp THCS được tiếp tục học</v>
          </cell>
          <cell r="M51" t="str">
            <v>Tổng số học sinh đã tốt nghiệp THCS</v>
          </cell>
          <cell r="N51" t="str">
            <v>Học sinh</v>
          </cell>
        </row>
        <row r="52">
          <cell r="C52">
            <v>15</v>
          </cell>
          <cell r="E52" t="str">
            <v>Y tế</v>
          </cell>
          <cell r="F52" t="str">
            <v>Y tế</v>
          </cell>
        </row>
        <row r="53">
          <cell r="C53" t="str">
            <v>15.1</v>
          </cell>
          <cell r="E53" t="str">
            <v>Tỷ lệ người dân tham gia BHYT</v>
          </cell>
          <cell r="F53" t="str">
            <v>Tỷ lệ người dân tham gia BHYT</v>
          </cell>
          <cell r="G53" t="str">
            <v>%</v>
          </cell>
          <cell r="H53" t="str">
            <v>≥90%</v>
          </cell>
          <cell r="I53">
            <v>0.9</v>
          </cell>
          <cell r="J53" t="str">
            <v>BHXH</v>
          </cell>
          <cell r="L53" t="str">
            <v>Tổng số người có thẻ BHYT</v>
          </cell>
          <cell r="M53" t="str">
            <v xml:space="preserve">Tổng số nhân khẩu thực tế thường trú của xã </v>
          </cell>
          <cell r="N53" t="str">
            <v>Người</v>
          </cell>
        </row>
        <row r="54">
          <cell r="C54" t="str">
            <v>15.2</v>
          </cell>
          <cell r="E54" t="str">
            <v>Xã đạt tiêu chí quốc gia về y tế</v>
          </cell>
          <cell r="F54" t="str">
            <v>Xã đạt tiêu chí quốc gia về y tế</v>
          </cell>
          <cell r="G54" t="str">
            <v>Đạt/Chưa</v>
          </cell>
          <cell r="H54" t="str">
            <v>Đạt</v>
          </cell>
          <cell r="I54" t="str">
            <v>Đạt</v>
          </cell>
          <cell r="J54" t="str">
            <v>SYT</v>
          </cell>
          <cell r="N54" t="str">
            <v>Đạt/Chưa</v>
          </cell>
        </row>
        <row r="55">
          <cell r="C55" t="str">
            <v>15.3</v>
          </cell>
          <cell r="E55" t="str">
            <v>Tỷ lệ trẻ em SSD</v>
          </cell>
          <cell r="F55" t="str">
            <v>Tỷ lệ trẻ em dưới 5 tuổi bị suy dinh dưỡng thể thấp còi (chiều cao theo tuổi)</v>
          </cell>
          <cell r="G55" t="str">
            <v>%</v>
          </cell>
          <cell r="H55" t="str">
            <v>≤19%</v>
          </cell>
          <cell r="I55">
            <v>0.19</v>
          </cell>
          <cell r="J55" t="str">
            <v>SYT</v>
          </cell>
          <cell r="L55" t="str">
            <v>Số trẻ dưới 5 tuổi bị suy dinh dưỡng thể thấp còi</v>
          </cell>
          <cell r="M55" t="str">
            <v>Tổng số trẻ dưới 5 tuổi</v>
          </cell>
          <cell r="N55" t="str">
            <v>Trẻ</v>
          </cell>
        </row>
        <row r="56">
          <cell r="C56" t="str">
            <v>15.4</v>
          </cell>
          <cell r="E56" t="str">
            <v>Tỷ lệ dân số có sổ khám chữa bệnh điện tử</v>
          </cell>
          <cell r="F56" t="str">
            <v>Tỷ lệ dân số có sổ khám chữa bệnh điện tử</v>
          </cell>
          <cell r="G56" t="str">
            <v>%</v>
          </cell>
          <cell r="H56" t="str">
            <v>≥50%</v>
          </cell>
          <cell r="I56">
            <v>0.5</v>
          </cell>
          <cell r="J56" t="str">
            <v>SYT</v>
          </cell>
          <cell r="L56" t="str">
            <v>Số dân có sổ khám chửa bệnh điện tử</v>
          </cell>
          <cell r="M56" t="str">
            <v>Tổng dân số của xã</v>
          </cell>
          <cell r="N56" t="str">
            <v>Dân số</v>
          </cell>
        </row>
        <row r="57">
          <cell r="C57">
            <v>16</v>
          </cell>
          <cell r="E57" t="str">
            <v>Văn hóa</v>
          </cell>
          <cell r="F57" t="str">
            <v>Tỷ lệ ấp đạt tiêu chuẩn văn hoá theo quy định, có kế hoạch và thực hiện kế hoạch xây dựng nông thôn mới</v>
          </cell>
          <cell r="G57" t="str">
            <v>%</v>
          </cell>
          <cell r="H57" t="str">
            <v>≥80%</v>
          </cell>
          <cell r="I57">
            <v>0.8</v>
          </cell>
          <cell r="J57" t="str">
            <v>SVHTTDL</v>
          </cell>
          <cell r="L57" t="str">
            <v>Số ấp đạt chuẩn văn hóa</v>
          </cell>
          <cell r="M57" t="str">
            <v>Tổng số ấp</v>
          </cell>
          <cell r="N57" t="str">
            <v>Ấp</v>
          </cell>
        </row>
        <row r="58">
          <cell r="C58">
            <v>17</v>
          </cell>
          <cell r="E58" t="str">
            <v>Môi trường và ATTP</v>
          </cell>
          <cell r="F58" t="str">
            <v>Môi trường và an toàn thực phẩm</v>
          </cell>
        </row>
        <row r="59">
          <cell r="C59" t="str">
            <v>17.1</v>
          </cell>
          <cell r="E59" t="str">
            <v>Tỷ lệ hộ sử dụng nước sạch</v>
          </cell>
          <cell r="F59" t="str">
            <v xml:space="preserve">Tỷ lệ hộ được sử dụng nước sạch theo quy chuẩn </v>
          </cell>
          <cell r="G59" t="str">
            <v>%</v>
          </cell>
          <cell r="H59" t="str">
            <v>≥90%</v>
          </cell>
          <cell r="I59">
            <v>0.9</v>
          </cell>
          <cell r="J59" t="str">
            <v>SNNPTNT</v>
          </cell>
          <cell r="L59" t="str">
            <v xml:space="preserve">Số hộ dân sử dụng nước sạch đáp ứng quy chuẩn từ các nguồn </v>
          </cell>
          <cell r="M59" t="str">
            <v xml:space="preserve"> Tổng số hộ trên địa bàn xã</v>
          </cell>
          <cell r="N59" t="str">
            <v>Hộ</v>
          </cell>
        </row>
        <row r="60">
          <cell r="C60" t="str">
            <v>17.2</v>
          </cell>
          <cell r="E60" t="str">
            <v>Tỷ lệ cơ sở SXKD đảm bảo quy định BVMT</v>
          </cell>
          <cell r="F60" t="str">
            <v>Tỷ lệ cơ sở sản xuất - kinh doanh, nuôi trồng thủy sản, làng nghề đảm bảo quy định về bảo vệ môi trường</v>
          </cell>
          <cell r="G60" t="str">
            <v>%</v>
          </cell>
          <cell r="H60" t="str">
            <v>≥95%</v>
          </cell>
          <cell r="I60">
            <v>0.95</v>
          </cell>
          <cell r="J60" t="str">
            <v>STNMT</v>
          </cell>
          <cell r="L60" t="str">
            <v>Số cơ sở sản xuất - kinh doanh, nuôi trồng thủy sản, làng nghề đảm bảo quy định về BVMT</v>
          </cell>
          <cell r="M60" t="str">
            <v>Tổng số cơ sở sản xuất - kinh doanh, nuôi trồng thủy sản, làng nghề trên địa bàn</v>
          </cell>
          <cell r="N60" t="str">
            <v>Cơ sở</v>
          </cell>
        </row>
        <row r="61">
          <cell r="C61" t="str">
            <v>17.3</v>
          </cell>
          <cell r="E61" t="str">
            <v>Cảnh quan môi trường</v>
          </cell>
          <cell r="F61" t="str">
            <v>Cảnh quan, không gian xanh - sạch - đẹp, an toàn; không để xảy ra tồn đọng nước thải sinh hoạt tại các khu dân cư tập trung</v>
          </cell>
          <cell r="G61" t="str">
            <v>Đạt/Chưa</v>
          </cell>
          <cell r="H61" t="str">
            <v>Đạt</v>
          </cell>
          <cell r="I61" t="str">
            <v>Đạt</v>
          </cell>
          <cell r="J61" t="str">
            <v>STNMT</v>
          </cell>
          <cell r="N61" t="str">
            <v>Đạt/Chưa</v>
          </cell>
        </row>
        <row r="62">
          <cell r="C62" t="str">
            <v>17.4</v>
          </cell>
          <cell r="E62" t="str">
            <v>Đất cây xanh sử dụng công cộng</v>
          </cell>
          <cell r="F62" t="str">
            <v>Đất cây xanh sử dụng công cộng tại điểm dân cư nông thôn (≥2 m2/người)</v>
          </cell>
          <cell r="G62" t="str">
            <v>Đạt/Chưa</v>
          </cell>
          <cell r="H62" t="str">
            <v>Đạt</v>
          </cell>
          <cell r="I62" t="str">
            <v>Đạt</v>
          </cell>
          <cell r="J62" t="str">
            <v>SNNPTNT</v>
          </cell>
          <cell r="N62" t="str">
            <v>Đạt/Chưa</v>
          </cell>
        </row>
        <row r="63">
          <cell r="C63" t="str">
            <v>17.5</v>
          </cell>
          <cell r="E63" t="str">
            <v>Mai táng, hỏa táng</v>
          </cell>
          <cell r="F63" t="str">
            <v>Mai táng, hỏa táng phù hợp với quy định và theo quy hoạch</v>
          </cell>
          <cell r="G63" t="str">
            <v>Đạt/Chưa</v>
          </cell>
          <cell r="H63" t="str">
            <v>Đạt</v>
          </cell>
          <cell r="I63" t="str">
            <v>Đạt</v>
          </cell>
          <cell r="J63" t="str">
            <v>SXD</v>
          </cell>
          <cell r="N63" t="str">
            <v>Đạt/Chưa</v>
          </cell>
        </row>
        <row r="64">
          <cell r="C64" t="str">
            <v>17.6</v>
          </cell>
          <cell r="E64" t="str">
            <v>Xử lý chất thải rắn sinh hoạt và CTR không nguy hại</v>
          </cell>
          <cell r="F64" t="str">
            <v>Tỷ lệ chất thải rắn sinh hoạt và chất thải rắn không nguy hại trên địa bàn được thu gom, xử lý theo quy định</v>
          </cell>
          <cell r="G64" t="str">
            <v>%</v>
          </cell>
          <cell r="H64" t="str">
            <v>≥85%</v>
          </cell>
          <cell r="I64">
            <v>0.85</v>
          </cell>
          <cell r="J64" t="str">
            <v>STNMT</v>
          </cell>
          <cell r="L64" t="str">
            <v>Tổng số hộ tham gia mạng lưới thu gom rác</v>
          </cell>
          <cell r="M64" t="str">
            <v>Tổng số hộ hiện có trên địa bàn</v>
          </cell>
          <cell r="N64" t="str">
            <v>Hộ</v>
          </cell>
        </row>
        <row r="65">
          <cell r="C65" t="str">
            <v>17.7</v>
          </cell>
          <cell r="E65" t="str">
            <v>Thu gom bao gói thuốc BVTV và CTR y tế</v>
          </cell>
          <cell r="F65" t="str">
            <v>Tỷ  lệ bao gói thuốc bảo vệ thực vật sau sử dụng và chất thải rắn y tế được thu gom, xử lý đáp ứng yêu cầu về bảo vệ môi trường</v>
          </cell>
          <cell r="G65" t="str">
            <v>%</v>
          </cell>
          <cell r="H65" t="str">
            <v>100%</v>
          </cell>
          <cell r="I65">
            <v>1</v>
          </cell>
          <cell r="J65" t="str">
            <v>STNMT</v>
          </cell>
          <cell r="L65" t="str">
            <v>Bao gói thuốc BVTV và CTR y tế được thu gom, xử lý</v>
          </cell>
          <cell r="M65" t="str">
            <v>Tổng số bao gói thuốc BVTV và CTR y tế phát sinh</v>
          </cell>
          <cell r="N65" t="str">
            <v>kg</v>
          </cell>
        </row>
        <row r="66">
          <cell r="C66" t="str">
            <v>17.8</v>
          </cell>
          <cell r="E66" t="str">
            <v>Nhà tiêu, nhà tắm hợp vệ sinh</v>
          </cell>
          <cell r="F66" t="str">
            <v>Tỷ lệ hộ có nhà tiêu, nhà tắm, thiết bị chứa nước sinh hoạt hợp vệ sinh và đảm bảo 3 sạch</v>
          </cell>
          <cell r="G66" t="str">
            <v>%</v>
          </cell>
          <cell r="H66" t="str">
            <v>≥70%</v>
          </cell>
          <cell r="I66">
            <v>0.7</v>
          </cell>
          <cell r="J66" t="str">
            <v>SNNPTNT</v>
          </cell>
          <cell r="L66" t="str">
            <v>Số hộ dân có nhà tiêu, nhà tắm, thiết bị chứa nước sinh hoạt hợp vệ sinh và đảm bảo 3 sạch</v>
          </cell>
          <cell r="M66" t="str">
            <v>Tổng số hộ trên địa bàn xã</v>
          </cell>
          <cell r="N66" t="str">
            <v>hộ</v>
          </cell>
        </row>
        <row r="67">
          <cell r="C67" t="str">
            <v>17.9</v>
          </cell>
          <cell r="E67" t="str">
            <v>Cơ sở chăn nuôi đảm bảo theo quy định và BVMT</v>
          </cell>
          <cell r="F67" t="str">
            <v>Tỷ lệ cơ sở chăn nuôi đảm bảo các quy định về vệ sinh thú y, chăn nuôi và bảo vệ môi trường</v>
          </cell>
          <cell r="G67" t="str">
            <v>%</v>
          </cell>
          <cell r="H67" t="str">
            <v>≥70%</v>
          </cell>
          <cell r="I67">
            <v>0.7</v>
          </cell>
          <cell r="J67" t="str">
            <v>SNNPTNT</v>
          </cell>
          <cell r="L67" t="str">
            <v>Số cơ sở chăn nuôi đảm bảo vệ sinh thú y và BVMT</v>
          </cell>
          <cell r="M67" t="str">
            <v>Tổng số cơ sở chăn nuôi trên địa bàn xã</v>
          </cell>
          <cell r="N67" t="str">
            <v>Cơ sở</v>
          </cell>
        </row>
        <row r="68">
          <cell r="C68" t="str">
            <v>17.10</v>
          </cell>
          <cell r="E68" t="str">
            <v>Cơ sở SXKD đảm bảo ATTP</v>
          </cell>
          <cell r="F68" t="str">
            <v>Tỷ lệ hộ gia đình và cơ sở sản xuất, kinh doanh thực phẩm tuân thủ các quy định về đảm bảo an toàn thực phẩm</v>
          </cell>
          <cell r="G68" t="str">
            <v>%</v>
          </cell>
          <cell r="H68" t="str">
            <v>100%</v>
          </cell>
          <cell r="I68">
            <v>1</v>
          </cell>
          <cell r="J68" t="str">
            <v>SYT</v>
          </cell>
          <cell r="L68" t="str">
            <v>Số hộ gia đình và cơ sở SXKD thực phẩm tuân thủ các quy định về đảm bảo an toàn thực phẩm</v>
          </cell>
          <cell r="M68" t="str">
            <v xml:space="preserve">Tổng số hộ gia đình và cơ sở SXKD  có kinh doanh thực phẩm của xã </v>
          </cell>
          <cell r="N68" t="str">
            <v>Hộ</v>
          </cell>
        </row>
        <row r="69">
          <cell r="C69" t="str">
            <v>17.11</v>
          </cell>
          <cell r="E69" t="str">
            <v>Phân loại chất thải rắn tại nguồn</v>
          </cell>
          <cell r="F69" t="str">
            <v>Tỷ lệ hộ gia đình thực hiện phân loại chất thải rắn tại nguồn</v>
          </cell>
          <cell r="G69" t="str">
            <v>%</v>
          </cell>
          <cell r="H69" t="str">
            <v>≥30%</v>
          </cell>
          <cell r="I69">
            <v>0.3</v>
          </cell>
          <cell r="J69" t="str">
            <v>STNMT</v>
          </cell>
          <cell r="L69" t="str">
            <v>Số hộ gia đình thực hiện phân loại CTR tại nguồn</v>
          </cell>
          <cell r="M69" t="str">
            <v>Tổng số hộ hiện có trên địa bàn</v>
          </cell>
          <cell r="N69" t="str">
            <v>Hộ</v>
          </cell>
        </row>
        <row r="70">
          <cell r="C70" t="str">
            <v>17.12</v>
          </cell>
          <cell r="E70" t="str">
            <v>Thu gom, xử lý chất thải nhựa</v>
          </cell>
          <cell r="F70" t="str">
            <v xml:space="preserve">Tỷ lệ chất thải nhựa phát sinh trên địa bàn được thu gom, tái sử dụng, tái chế, xử lý theo quy định </v>
          </cell>
          <cell r="G70" t="str">
            <v>%</v>
          </cell>
          <cell r="H70" t="str">
            <v>≥50%</v>
          </cell>
          <cell r="I70">
            <v>0.5</v>
          </cell>
          <cell r="J70" t="str">
            <v>STNMT</v>
          </cell>
          <cell r="L70" t="str">
            <v>Khối lượng rác thải nhựa được phân loại</v>
          </cell>
          <cell r="M70" t="str">
            <v>Khối lượng rác thải nhựa phát sinh</v>
          </cell>
          <cell r="N70" t="str">
            <v>Kg</v>
          </cell>
        </row>
        <row r="71">
          <cell r="C71">
            <v>18</v>
          </cell>
          <cell r="E71" t="str">
            <v>Hệ thống chính trị và TCPL</v>
          </cell>
          <cell r="F71" t="str">
            <v>Hệ thống chính trị và tiếp cận pháp luật</v>
          </cell>
        </row>
        <row r="72">
          <cell r="C72" t="str">
            <v>18.1</v>
          </cell>
          <cell r="E72" t="str">
            <v>CB, CC xã đạt chuận</v>
          </cell>
          <cell r="F72" t="str">
            <v>Cán bộ, công chức xã đạt chuẩn</v>
          </cell>
          <cell r="G72" t="str">
            <v>Đạt/Chưa</v>
          </cell>
          <cell r="H72" t="str">
            <v>Đạt</v>
          </cell>
          <cell r="I72" t="str">
            <v>Đạt</v>
          </cell>
          <cell r="J72" t="str">
            <v>SNV</v>
          </cell>
          <cell r="N72" t="str">
            <v>Đạt/Chưa</v>
          </cell>
        </row>
        <row r="73">
          <cell r="C73" t="str">
            <v>18.2</v>
          </cell>
          <cell r="E73" t="str">
            <v>Đảng bộ, chính quyền hoàn thành tốt nhiệm vụ</v>
          </cell>
          <cell r="F73" t="str">
            <v>Đảng bộ, chính quyền xã được xếp loại chất lượng hoàn thành tốt nhiệm vụ trở lên</v>
          </cell>
          <cell r="G73" t="str">
            <v>Đạt/Chưa</v>
          </cell>
          <cell r="H73" t="str">
            <v>Đạt</v>
          </cell>
          <cell r="I73" t="str">
            <v>Đạt</v>
          </cell>
          <cell r="J73" t="str">
            <v>SNV</v>
          </cell>
          <cell r="N73" t="str">
            <v>Đạt/Chưa</v>
          </cell>
        </row>
        <row r="74">
          <cell r="C74" t="str">
            <v>18.3</v>
          </cell>
          <cell r="E74" t="str">
            <v>Tổ chức chính trị xã hội hoàn thành tốt nhiệm vụ</v>
          </cell>
          <cell r="F74" t="str">
            <v>Tổ chức chính trị - xã hội của xã được xếp loại chất lượng hoàn thành tốt nhiệm vụ trở lên</v>
          </cell>
          <cell r="G74" t="str">
            <v>%</v>
          </cell>
          <cell r="H74" t="str">
            <v>100%</v>
          </cell>
          <cell r="I74">
            <v>1</v>
          </cell>
          <cell r="J74" t="str">
            <v>SNV</v>
          </cell>
          <cell r="L74" t="str">
            <v>Số tổ chức chính trị xã hội của xã hoàn thành tốt nhiệm vụ trở lên</v>
          </cell>
          <cell r="M74" t="str">
            <v>Tổng số tổ chức chính trị, xã hội của xã</v>
          </cell>
          <cell r="N74" t="str">
            <v>Tổ chức</v>
          </cell>
        </row>
        <row r="75">
          <cell r="C75" t="str">
            <v>18.4</v>
          </cell>
          <cell r="E75" t="str">
            <v>Tiếp cận pháp luật</v>
          </cell>
          <cell r="F75" t="str">
            <v>Xã đạt chuẩn tiếp cận pháp luật theo quy định</v>
          </cell>
          <cell r="G75" t="str">
            <v>Đạt/Chưa</v>
          </cell>
          <cell r="H75" t="str">
            <v>Đạt</v>
          </cell>
          <cell r="I75" t="str">
            <v>Đạt</v>
          </cell>
          <cell r="J75" t="str">
            <v>STP</v>
          </cell>
          <cell r="N75" t="str">
            <v>Đạt/Chưa</v>
          </cell>
        </row>
        <row r="76">
          <cell r="C76" t="str">
            <v>18.5</v>
          </cell>
          <cell r="E76" t="str">
            <v>Bình đẳng giới và phòng chống bạo lực</v>
          </cell>
          <cell r="F76" t="str">
            <v xml:space="preserve">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 </v>
          </cell>
          <cell r="G76" t="str">
            <v>Đạt/Chưa</v>
          </cell>
          <cell r="H76" t="str">
            <v>Đạt</v>
          </cell>
          <cell r="I76" t="str">
            <v>Đạt</v>
          </cell>
          <cell r="J76" t="str">
            <v>SLĐTBXH</v>
          </cell>
          <cell r="N76" t="str">
            <v>Đạt/Chưa</v>
          </cell>
        </row>
        <row r="77">
          <cell r="C77" t="str">
            <v>18.6</v>
          </cell>
          <cell r="E77" t="str">
            <v>Bồi dưỡng kiến thức về xây dựng NTM</v>
          </cell>
          <cell r="F77" t="str">
            <v>Có kế hoạch và triển khai kế hoạch bồi dưỡng kiến thức về xây dựng nông thôn mới cho người dân, đào tạo nâng cao năng lực cộng đồng gắn với nâng cao hiệu quả hoạt động của Ban Phát triển ấp</v>
          </cell>
          <cell r="G77" t="str">
            <v>Đạt/Chưa</v>
          </cell>
          <cell r="H77" t="str">
            <v>Đạt</v>
          </cell>
          <cell r="I77" t="str">
            <v>Đạt</v>
          </cell>
          <cell r="J77" t="str">
            <v>SNNPTNT</v>
          </cell>
          <cell r="N77" t="str">
            <v>Đạt/Chưa</v>
          </cell>
        </row>
        <row r="78">
          <cell r="C78">
            <v>19</v>
          </cell>
          <cell r="E78" t="str">
            <v>Quốc phòng và An ninh</v>
          </cell>
          <cell r="F78" t="str">
            <v>Quốc phòng và An ninh</v>
          </cell>
        </row>
        <row r="79">
          <cell r="C79" t="str">
            <v>19.1</v>
          </cell>
          <cell r="E79" t="str">
            <v>Xây dựng lực lượng dân quân</v>
          </cell>
          <cell r="F79" t="str">
            <v>Xây dựng lực lượng dân quân “vững mạnh, rộng khắp” và hoàn thành các chỉ tiêu quân sự, quốc phòng</v>
          </cell>
          <cell r="G79" t="str">
            <v>Đạt/Chưa</v>
          </cell>
          <cell r="H79" t="str">
            <v>Đạt</v>
          </cell>
          <cell r="I79" t="str">
            <v>Đạt</v>
          </cell>
          <cell r="J79" t="str">
            <v>BCHQS</v>
          </cell>
          <cell r="N79" t="str">
            <v>Đạt/Chưa</v>
          </cell>
        </row>
        <row r="80">
          <cell r="C80" t="str">
            <v>19.2</v>
          </cell>
          <cell r="E80" t="str">
            <v>Xã an toàn về ANTT</v>
          </cell>
          <cell r="F80" t="str">
            <v>Xã đạt chuẩn an toàn về an ninh trật tự</v>
          </cell>
          <cell r="G80" t="str">
            <v>Đạt/Chưa</v>
          </cell>
          <cell r="H80" t="str">
            <v>Đạt</v>
          </cell>
          <cell r="I80" t="str">
            <v>Đạt</v>
          </cell>
          <cell r="J80" t="str">
            <v>CAT</v>
          </cell>
          <cell r="N80" t="str">
            <v>Đạt/Chưa</v>
          </cell>
        </row>
      </sheetData>
      <sheetData sheetId="1">
        <row r="15">
          <cell r="A15">
            <v>1</v>
          </cell>
          <cell r="B15">
            <v>2</v>
          </cell>
          <cell r="C15">
            <v>3</v>
          </cell>
          <cell r="D15">
            <v>4</v>
          </cell>
          <cell r="E15">
            <v>5</v>
          </cell>
          <cell r="F15">
            <v>6</v>
          </cell>
          <cell r="G15">
            <v>7</v>
          </cell>
          <cell r="H15">
            <v>8</v>
          </cell>
          <cell r="I15">
            <v>9</v>
          </cell>
          <cell r="J15">
            <v>10</v>
          </cell>
          <cell r="K15">
            <v>11</v>
          </cell>
        </row>
        <row r="16">
          <cell r="B16" t="str">
            <v>KQ</v>
          </cell>
          <cell r="C16" t="str">
            <v>TS</v>
          </cell>
          <cell r="D16" t="str">
            <v>MS</v>
          </cell>
          <cell r="F16" t="str">
            <v>Tổng số đạt</v>
          </cell>
        </row>
        <row r="17">
          <cell r="B17" t="str">
            <v>I</v>
          </cell>
          <cell r="C17" t="str">
            <v>QUY HOẠCH</v>
          </cell>
        </row>
        <row r="18">
          <cell r="A18" t="str">
            <v>KQ1.1</v>
          </cell>
          <cell r="B18">
            <v>1</v>
          </cell>
          <cell r="C18" t="str">
            <v>Quy hoạch</v>
          </cell>
          <cell r="D18" t="str">
            <v>1.1</v>
          </cell>
          <cell r="E18" t="str">
            <v>Có quy hoạch chung xây dựng xã được phê duyệt phù hợp với định hướng phát triển kinh tế - xã hội của xã giai đoạn 2021 – 2025 (có quy hoạch khu chức năng dịch vụ hỗ trợ phát triển kinh tế nông thôn) và được công bố công khai đúng thời hạn.</v>
          </cell>
          <cell r="F18" t="str">
            <v>Quy hoạch chung xây dựng xã</v>
          </cell>
          <cell r="G18" t="str">
            <v>Đạt/Chưa</v>
          </cell>
          <cell r="H18" t="str">
            <v>Đạt</v>
          </cell>
          <cell r="I18" t="str">
            <v>Đạt</v>
          </cell>
          <cell r="J18" t="str">
            <v>Chưa</v>
          </cell>
          <cell r="K18" t="str">
            <v>Đạt</v>
          </cell>
        </row>
        <row r="19">
          <cell r="A19" t="str">
            <v>KQ1.2</v>
          </cell>
          <cell r="D19" t="str">
            <v>1.2</v>
          </cell>
          <cell r="E19" t="str">
            <v>Ban hành quy định quản lý theo đồ án quy hoạch chung xây dựng xã và tổ chức thực hiện theo quy hoạch</v>
          </cell>
          <cell r="F19" t="str">
            <v>Ban hành quy định quản lý quy hoạc chung</v>
          </cell>
          <cell r="G19" t="str">
            <v>Đạt/Chưa</v>
          </cell>
          <cell r="H19" t="str">
            <v>Đạt</v>
          </cell>
          <cell r="I19" t="str">
            <v>Chưa</v>
          </cell>
          <cell r="J19" t="str">
            <v>Đạt</v>
          </cell>
          <cell r="K19" t="str">
            <v>Chưa</v>
          </cell>
        </row>
        <row r="20">
          <cell r="B20" t="str">
            <v>II</v>
          </cell>
          <cell r="C20" t="str">
            <v>HẠ TẦNG KINH TẾ - XÃ HỘI</v>
          </cell>
        </row>
        <row r="21">
          <cell r="A21" t="str">
            <v>TS2.1</v>
          </cell>
          <cell r="B21">
            <v>2</v>
          </cell>
          <cell r="C21" t="str">
            <v>Giao thông</v>
          </cell>
          <cell r="D21" t="str">
            <v>2.1</v>
          </cell>
          <cell r="E21" t="str">
            <v>Tỷ lệ đường xã được nhựa hóa hoặc bê tông hóa, đảm bảo ô tô đi lại thuận tiện quanh năm</v>
          </cell>
          <cell r="F21" t="str">
            <v xml:space="preserve">Số km đường xã được nhựa hóa/bê tông hóa </v>
          </cell>
          <cell r="G21" t="str">
            <v>km</v>
          </cell>
          <cell r="H21">
            <v>1</v>
          </cell>
          <cell r="I21">
            <v>1</v>
          </cell>
          <cell r="J21">
            <v>3</v>
          </cell>
          <cell r="K21">
            <v>3</v>
          </cell>
        </row>
        <row r="22">
          <cell r="A22" t="str">
            <v>MS2.1</v>
          </cell>
          <cell r="F22" t="str">
            <v>Tổng số km đường xã</v>
          </cell>
          <cell r="G22" t="e">
            <v>#N/A</v>
          </cell>
          <cell r="H22">
            <v>1</v>
          </cell>
          <cell r="I22">
            <v>2</v>
          </cell>
          <cell r="J22">
            <v>5</v>
          </cell>
          <cell r="K22">
            <v>5</v>
          </cell>
        </row>
        <row r="23">
          <cell r="A23" t="str">
            <v>TS2.2</v>
          </cell>
          <cell r="D23" t="str">
            <v>2.2</v>
          </cell>
          <cell r="E23" t="str">
            <v>Tỷ lệ đường ấp và đường liên ấp ít nhất được cứng hóa, đảm bảo ô tô đi lại thuận tiện quanh năm</v>
          </cell>
          <cell r="F23" t="str">
            <v>Số km đường ấp và đường liên ấp ít nhất được cứng hóa</v>
          </cell>
          <cell r="G23" t="str">
            <v>km</v>
          </cell>
          <cell r="H23">
            <v>5.5</v>
          </cell>
          <cell r="I23">
            <v>3</v>
          </cell>
          <cell r="J23">
            <v>10</v>
          </cell>
          <cell r="K23">
            <v>10</v>
          </cell>
        </row>
        <row r="24">
          <cell r="A24" t="str">
            <v>MS2.2</v>
          </cell>
          <cell r="F24" t="str">
            <v>Tổng số km đường trục ấp, liên ấp</v>
          </cell>
          <cell r="G24" t="e">
            <v>#N/A</v>
          </cell>
          <cell r="H24">
            <v>6</v>
          </cell>
          <cell r="I24">
            <v>4</v>
          </cell>
          <cell r="J24">
            <v>12</v>
          </cell>
          <cell r="K24">
            <v>12</v>
          </cell>
        </row>
        <row r="25">
          <cell r="A25" t="str">
            <v>TS2.3</v>
          </cell>
          <cell r="D25" t="str">
            <v>2.3</v>
          </cell>
          <cell r="E25" t="str">
            <v>Tỷ lệ đường ngõ, xóm sạch và đảm bảo đi lại thuận tiện quanh năm</v>
          </cell>
          <cell r="F25" t="str">
            <v>Số km đường ngõ, xóm (đường dân sinh)</v>
          </cell>
          <cell r="G25" t="str">
            <v>km</v>
          </cell>
          <cell r="H25">
            <v>26</v>
          </cell>
          <cell r="I25">
            <v>5</v>
          </cell>
          <cell r="J25">
            <v>25</v>
          </cell>
          <cell r="K25">
            <v>25</v>
          </cell>
        </row>
        <row r="26">
          <cell r="A26" t="str">
            <v>MS2.3</v>
          </cell>
          <cell r="F26" t="str">
            <v xml:space="preserve">Tổng số km đường ngõ, xóm </v>
          </cell>
          <cell r="G26" t="e">
            <v>#N/A</v>
          </cell>
          <cell r="H26">
            <v>26</v>
          </cell>
          <cell r="I26">
            <v>6</v>
          </cell>
          <cell r="J26">
            <v>36</v>
          </cell>
          <cell r="K26">
            <v>36</v>
          </cell>
        </row>
        <row r="27">
          <cell r="A27" t="str">
            <v>TS2.4</v>
          </cell>
          <cell r="D27" t="str">
            <v>2.4</v>
          </cell>
          <cell r="E27" t="str">
            <v>Tỷ lệ đường trục chính nội đồng đảm bảo vận chuyển hàng hóa thuận tiện quanh năm</v>
          </cell>
          <cell r="F27" t="str">
            <v xml:space="preserve">Số km đường trục chính nội đồng đảm bảo vận chuyển hàng hóa </v>
          </cell>
          <cell r="G27" t="str">
            <v>km</v>
          </cell>
          <cell r="H27">
            <v>14</v>
          </cell>
          <cell r="I27">
            <v>7</v>
          </cell>
          <cell r="J27">
            <v>25</v>
          </cell>
          <cell r="K27">
            <v>25</v>
          </cell>
        </row>
        <row r="28">
          <cell r="A28" t="str">
            <v>MS2.4</v>
          </cell>
          <cell r="F28" t="str">
            <v>Tổng số km đường trục chính nội đồng</v>
          </cell>
          <cell r="G28" t="e">
            <v>#N/A</v>
          </cell>
          <cell r="H28">
            <v>26</v>
          </cell>
          <cell r="I28">
            <v>8</v>
          </cell>
          <cell r="J28">
            <v>23</v>
          </cell>
          <cell r="K28">
            <v>23</v>
          </cell>
        </row>
        <row r="29">
          <cell r="A29" t="str">
            <v>TS3.1</v>
          </cell>
          <cell r="B29">
            <v>3</v>
          </cell>
          <cell r="C29" t="str">
            <v>Thủy lợi và PCTT</v>
          </cell>
          <cell r="D29" t="str">
            <v>3.1</v>
          </cell>
          <cell r="E29" t="str">
            <v xml:space="preserve">Tỷ lệ diện tích đất sản xuất nông nghiệp được tưới và tiêu nước chủ động </v>
          </cell>
          <cell r="F29" t="str">
            <v>Diện tích đất nông nghiệp được tưới và tiêu nước chủ động</v>
          </cell>
          <cell r="G29" t="str">
            <v>ha</v>
          </cell>
          <cell r="H29">
            <v>1253</v>
          </cell>
          <cell r="I29">
            <v>112</v>
          </cell>
          <cell r="J29">
            <v>1253</v>
          </cell>
          <cell r="K29">
            <v>1253</v>
          </cell>
        </row>
        <row r="30">
          <cell r="A30" t="str">
            <v>MS3.1</v>
          </cell>
          <cell r="F30" t="str">
            <v>Tổng diện tích đất sản xuất nông nghiệp của xã</v>
          </cell>
          <cell r="G30" t="e">
            <v>#N/A</v>
          </cell>
          <cell r="H30">
            <v>1256</v>
          </cell>
          <cell r="I30">
            <v>223</v>
          </cell>
          <cell r="J30">
            <v>1256</v>
          </cell>
          <cell r="K30">
            <v>1256</v>
          </cell>
        </row>
        <row r="31">
          <cell r="A31" t="str">
            <v>KQ3.2</v>
          </cell>
          <cell r="D31" t="str">
            <v>3.2</v>
          </cell>
          <cell r="E31" t="str">
            <v>Đảm bảo yêu cầu chủ động về phòng chống thiên tai theo phương châm 4 tại chỗ</v>
          </cell>
          <cell r="F31" t="str">
            <v>Phòng chống thiên tai</v>
          </cell>
          <cell r="G31" t="str">
            <v>Đạt/Chưa</v>
          </cell>
          <cell r="H31" t="str">
            <v>Đạt</v>
          </cell>
          <cell r="I31" t="str">
            <v>Đạt</v>
          </cell>
          <cell r="J31" t="str">
            <v>Đạt</v>
          </cell>
          <cell r="K31" t="str">
            <v>Đạt</v>
          </cell>
        </row>
        <row r="32">
          <cell r="A32" t="str">
            <v>KQ4.1</v>
          </cell>
          <cell r="B32">
            <v>4</v>
          </cell>
          <cell r="C32" t="str">
            <v>Điện</v>
          </cell>
          <cell r="D32" t="str">
            <v>4.1</v>
          </cell>
          <cell r="E32" t="str">
            <v>Hệ thống điện đạt chuẩn</v>
          </cell>
          <cell r="F32" t="str">
            <v>Hệ thống điện đạt chuẩn</v>
          </cell>
          <cell r="G32" t="str">
            <v>Đạt/Chưa</v>
          </cell>
          <cell r="H32" t="str">
            <v>Đạt</v>
          </cell>
          <cell r="I32" t="str">
            <v>Đạt</v>
          </cell>
          <cell r="J32" t="str">
            <v>Đạt</v>
          </cell>
          <cell r="K32" t="str">
            <v>Đạt</v>
          </cell>
        </row>
        <row r="33">
          <cell r="A33" t="str">
            <v>TS4.2</v>
          </cell>
          <cell r="D33" t="str">
            <v>4.2</v>
          </cell>
          <cell r="E33" t="str">
            <v>Tỷ lệ hộ có đăng ký trực tiếp và được sử dụng điện thường xuyên, an toàn từ các nguồn</v>
          </cell>
          <cell r="F33" t="str">
            <v>Số hộ có đăng ký và được sử dụng điện</v>
          </cell>
          <cell r="G33" t="str">
            <v>Hộ</v>
          </cell>
          <cell r="H33">
            <v>2235</v>
          </cell>
          <cell r="I33">
            <v>123</v>
          </cell>
          <cell r="J33">
            <v>223</v>
          </cell>
          <cell r="K33">
            <v>789</v>
          </cell>
        </row>
        <row r="34">
          <cell r="A34" t="str">
            <v>MS4.2</v>
          </cell>
          <cell r="F34" t="str">
            <v>Tổng số hộ dân của xã</v>
          </cell>
          <cell r="G34" t="e">
            <v>#N/A</v>
          </cell>
          <cell r="H34">
            <v>2253</v>
          </cell>
          <cell r="I34">
            <v>456</v>
          </cell>
          <cell r="J34">
            <v>235</v>
          </cell>
          <cell r="K34">
            <v>1111</v>
          </cell>
        </row>
        <row r="35">
          <cell r="A35" t="str">
            <v>TS5</v>
          </cell>
          <cell r="B35">
            <v>5</v>
          </cell>
          <cell r="C35" t="str">
            <v>Trường học</v>
          </cell>
          <cell r="D35">
            <v>5</v>
          </cell>
          <cell r="E35" t="str">
            <v>Tỷ lệ trường học các cấp (mầm non, tiểu học, THCS; hoặc trường phổ thông có nhiều cấp học có cấp học cao nhất là THCS) đạt tiêu chuẩn cơ sở vật chất theo quy định</v>
          </cell>
          <cell r="F35" t="str">
            <v>Số trường học đạt chuẩn</v>
          </cell>
          <cell r="G35" t="str">
            <v>Trường</v>
          </cell>
          <cell r="H35">
            <v>2</v>
          </cell>
          <cell r="I35">
            <v>2</v>
          </cell>
          <cell r="J35">
            <v>6</v>
          </cell>
          <cell r="K35">
            <v>8</v>
          </cell>
        </row>
        <row r="36">
          <cell r="A36" t="str">
            <v>MS5</v>
          </cell>
          <cell r="E36" t="e">
            <v>#N/A</v>
          </cell>
          <cell r="F36" t="str">
            <v>Tổng số trường học của xã</v>
          </cell>
          <cell r="G36" t="e">
            <v>#N/A</v>
          </cell>
          <cell r="H36">
            <v>5</v>
          </cell>
          <cell r="I36">
            <v>3</v>
          </cell>
          <cell r="J36">
            <v>7</v>
          </cell>
          <cell r="K36">
            <v>9</v>
          </cell>
        </row>
        <row r="37">
          <cell r="A37" t="str">
            <v>KQ6.1</v>
          </cell>
          <cell r="B37">
            <v>6</v>
          </cell>
          <cell r="C37" t="str">
            <v>Cơ sơ vật chất văn hóa</v>
          </cell>
          <cell r="D37" t="str">
            <v>6.1</v>
          </cell>
          <cell r="E37" t="str">
            <v>Xã có nhà văn hóa hoặc hội trường đa năng và sân thể thao phục vụ sinh hoạt văn hóa, thể thao của toàn xã</v>
          </cell>
          <cell r="F37" t="str">
            <v>Nhà văn hóa xã</v>
          </cell>
          <cell r="G37" t="str">
            <v>Đạt/Chưa</v>
          </cell>
          <cell r="H37" t="str">
            <v>Đạt</v>
          </cell>
          <cell r="I37" t="str">
            <v>Đạt</v>
          </cell>
          <cell r="J37" t="str">
            <v>Chưa</v>
          </cell>
          <cell r="K37" t="str">
            <v>Chưa</v>
          </cell>
        </row>
        <row r="38">
          <cell r="A38" t="str">
            <v>KQ6.2</v>
          </cell>
          <cell r="D38" t="str">
            <v>6.2</v>
          </cell>
          <cell r="E38" t="str">
            <v>Xã có điểm vui chơi, giải trí và thể thao cho trẻ em và người cao tuổi theo quy định</v>
          </cell>
          <cell r="F38" t="str">
            <v>Điểm vui chơi giải trí cho người già và trẻ em</v>
          </cell>
          <cell r="G38" t="str">
            <v>Đạt/Chưa</v>
          </cell>
          <cell r="H38" t="str">
            <v>Đạt</v>
          </cell>
          <cell r="I38" t="str">
            <v>Chưa</v>
          </cell>
          <cell r="J38" t="str">
            <v>Đạt</v>
          </cell>
          <cell r="K38" t="str">
            <v>Đạt</v>
          </cell>
        </row>
        <row r="39">
          <cell r="A39" t="str">
            <v>TS6.3</v>
          </cell>
          <cell r="D39" t="str">
            <v>6.3</v>
          </cell>
          <cell r="E39" t="str">
            <v>Tỷ lệ ấp có nhà văn hóa hoặc nơi sinh hoạt văn hóa, thể thao phục vụ cộng đồng</v>
          </cell>
          <cell r="F39" t="str">
            <v>Số ấp có nơi sinh hoạt VHTT</v>
          </cell>
          <cell r="G39" t="str">
            <v>Ấp</v>
          </cell>
          <cell r="H39">
            <v>5</v>
          </cell>
          <cell r="I39">
            <v>5</v>
          </cell>
          <cell r="J39">
            <v>4</v>
          </cell>
          <cell r="K39">
            <v>5</v>
          </cell>
        </row>
        <row r="40">
          <cell r="A40" t="str">
            <v>MS6.3</v>
          </cell>
          <cell r="F40" t="str">
            <v>Tổng số ấp của xã</v>
          </cell>
          <cell r="G40" t="e">
            <v>#N/A</v>
          </cell>
          <cell r="H40">
            <v>5</v>
          </cell>
          <cell r="I40">
            <v>5</v>
          </cell>
          <cell r="J40">
            <v>5</v>
          </cell>
          <cell r="K40">
            <v>5</v>
          </cell>
        </row>
        <row r="41">
          <cell r="A41" t="str">
            <v>KQ7</v>
          </cell>
          <cell r="B41">
            <v>7</v>
          </cell>
          <cell r="C41" t="str">
            <v>Cơ sở hạ tầng thương mại nông thôn</v>
          </cell>
          <cell r="D41">
            <v>7</v>
          </cell>
          <cell r="E41" t="str">
            <v xml:space="preserve">Xã có chợ nông thôn hoặc nơi mua bán, trao đổi hàng hóa </v>
          </cell>
          <cell r="F41" t="str">
            <v>Cơ sở hạ tầng thương mại nông thôn</v>
          </cell>
          <cell r="G41" t="str">
            <v>Đạt/Chưa</v>
          </cell>
          <cell r="H41" t="str">
            <v>Đạt</v>
          </cell>
          <cell r="I41" t="str">
            <v>Đạt</v>
          </cell>
          <cell r="J41" t="str">
            <v>Đạt</v>
          </cell>
          <cell r="K41" t="str">
            <v>Đạt</v>
          </cell>
        </row>
        <row r="42">
          <cell r="A42" t="str">
            <v>KQ8.1</v>
          </cell>
          <cell r="B42">
            <v>8</v>
          </cell>
          <cell r="C42" t="str">
            <v>Thông tin và Truyền thông</v>
          </cell>
          <cell r="D42" t="str">
            <v>8.1</v>
          </cell>
          <cell r="E42" t="str">
            <v>Xã có điểm phục vụ bưu chính</v>
          </cell>
          <cell r="F42" t="str">
            <v>Điểm phục vụ bưu chính xã</v>
          </cell>
          <cell r="G42" t="str">
            <v>Đạt/Chưa</v>
          </cell>
          <cell r="H42" t="str">
            <v>Đạt</v>
          </cell>
          <cell r="I42" t="str">
            <v>Đạt</v>
          </cell>
          <cell r="J42" t="str">
            <v>Đạt</v>
          </cell>
          <cell r="K42" t="str">
            <v>Đạt</v>
          </cell>
        </row>
        <row r="43">
          <cell r="A43" t="str">
            <v>KQ8.2</v>
          </cell>
          <cell r="D43" t="str">
            <v>8.2</v>
          </cell>
          <cell r="E43" t="str">
            <v>Xã có dịch vụ viễn thông, Internet</v>
          </cell>
          <cell r="F43" t="str">
            <v>Dịch vụ viễn thông, internet</v>
          </cell>
          <cell r="G43" t="str">
            <v>Đạt/Chưa</v>
          </cell>
          <cell r="H43" t="str">
            <v>Đạt</v>
          </cell>
          <cell r="I43" t="str">
            <v>Đạt</v>
          </cell>
          <cell r="J43" t="str">
            <v>Đạt</v>
          </cell>
          <cell r="K43" t="str">
            <v>Đạt</v>
          </cell>
        </row>
        <row r="44">
          <cell r="A44" t="str">
            <v>KQ8.3</v>
          </cell>
          <cell r="D44" t="str">
            <v>8.3</v>
          </cell>
          <cell r="E44" t="str">
            <v>Xã có đài truyền thanh và hệ thống loa đến các ấp</v>
          </cell>
          <cell r="F44" t="str">
            <v>Đài truyền thanh xã</v>
          </cell>
          <cell r="G44" t="str">
            <v>Đạt/Chưa</v>
          </cell>
          <cell r="H44" t="str">
            <v>Đạt</v>
          </cell>
          <cell r="I44" t="str">
            <v>Đạt</v>
          </cell>
          <cell r="J44" t="str">
            <v>Đạt</v>
          </cell>
          <cell r="K44" t="str">
            <v>Đạt</v>
          </cell>
        </row>
        <row r="45">
          <cell r="A45" t="str">
            <v>KQ8.4</v>
          </cell>
          <cell r="D45" t="str">
            <v>8.4</v>
          </cell>
          <cell r="E45" t="str">
            <v>Xã có ứng dụng công nghệ thông tin trong công tác quản lý, điều hành</v>
          </cell>
          <cell r="F45" t="str">
            <v>Ứng dụng CNTT</v>
          </cell>
          <cell r="G45" t="str">
            <v>Đạt/Chưa</v>
          </cell>
          <cell r="H45" t="str">
            <v>Đạt</v>
          </cell>
          <cell r="I45" t="str">
            <v>Đạt</v>
          </cell>
          <cell r="J45" t="str">
            <v>Đạt</v>
          </cell>
          <cell r="K45" t="str">
            <v>Đạt</v>
          </cell>
        </row>
        <row r="46">
          <cell r="A46" t="str">
            <v>TS9.1</v>
          </cell>
          <cell r="B46">
            <v>9</v>
          </cell>
          <cell r="C46" t="str">
            <v>Nhà ở dân cư</v>
          </cell>
          <cell r="D46" t="str">
            <v>9.1</v>
          </cell>
          <cell r="E46" t="str">
            <v>Nhà tạm, dột nát</v>
          </cell>
          <cell r="F46" t="str">
            <v>Số hộ dân còn nhà tạm, dột nát</v>
          </cell>
          <cell r="G46" t="str">
            <v>Hộ</v>
          </cell>
          <cell r="H46">
            <v>0</v>
          </cell>
          <cell r="I46">
            <v>1</v>
          </cell>
          <cell r="J46">
            <v>2</v>
          </cell>
          <cell r="K46">
            <v>3</v>
          </cell>
        </row>
        <row r="47">
          <cell r="A47" t="str">
            <v>MS9.1</v>
          </cell>
          <cell r="F47" t="str">
            <v>Tổng số hộ dân của xã</v>
          </cell>
          <cell r="G47" t="e">
            <v>#N/A</v>
          </cell>
          <cell r="H47">
            <v>1125</v>
          </cell>
          <cell r="I47">
            <v>1235</v>
          </cell>
          <cell r="J47">
            <v>1125</v>
          </cell>
          <cell r="K47">
            <v>1225</v>
          </cell>
        </row>
        <row r="48">
          <cell r="A48" t="str">
            <v>TS9.2</v>
          </cell>
          <cell r="D48" t="str">
            <v>9.2</v>
          </cell>
          <cell r="E48" t="str">
            <v xml:space="preserve">Tỷ lệ hộ có nhà ở kiên cố hoặc bán kiên cố </v>
          </cell>
          <cell r="F48" t="str">
            <v>Số hộ dân có nhà ở đạt chuẩn</v>
          </cell>
          <cell r="G48" t="str">
            <v>Hộ</v>
          </cell>
          <cell r="H48">
            <v>1052</v>
          </cell>
          <cell r="I48">
            <v>1235</v>
          </cell>
          <cell r="J48">
            <v>1256</v>
          </cell>
          <cell r="K48">
            <v>1248</v>
          </cell>
        </row>
        <row r="49">
          <cell r="A49" t="str">
            <v>MS9.2</v>
          </cell>
          <cell r="F49" t="str">
            <v>Tổng số hộ dân của xã</v>
          </cell>
          <cell r="H49">
            <v>1125</v>
          </cell>
          <cell r="I49">
            <v>1354</v>
          </cell>
          <cell r="J49">
            <v>1456</v>
          </cell>
          <cell r="K49">
            <v>1564</v>
          </cell>
        </row>
        <row r="50">
          <cell r="B50" t="str">
            <v>III</v>
          </cell>
          <cell r="C50" t="str">
            <v>KINH TẾ VÀ TỔ CHỨC SẢN XUẤT</v>
          </cell>
        </row>
        <row r="51">
          <cell r="A51">
            <v>2022</v>
          </cell>
          <cell r="B51">
            <v>10</v>
          </cell>
          <cell r="C51" t="str">
            <v>Thu nhập</v>
          </cell>
          <cell r="D51">
            <v>10</v>
          </cell>
          <cell r="E51" t="str">
            <v>Thu nhập</v>
          </cell>
          <cell r="F51" t="str">
            <v>Thu nhập 2022</v>
          </cell>
          <cell r="G51" t="str">
            <v>Triệu đồng</v>
          </cell>
          <cell r="I51">
            <v>56</v>
          </cell>
          <cell r="J51">
            <v>57</v>
          </cell>
          <cell r="K51">
            <v>58</v>
          </cell>
        </row>
        <row r="52">
          <cell r="A52">
            <v>2021</v>
          </cell>
          <cell r="D52">
            <v>10</v>
          </cell>
          <cell r="E52" t="str">
            <v>Thu nhập</v>
          </cell>
          <cell r="F52" t="str">
            <v>Thu nhập 2021</v>
          </cell>
          <cell r="G52" t="str">
            <v>Triệu đồng</v>
          </cell>
          <cell r="H52">
            <v>53</v>
          </cell>
        </row>
        <row r="53">
          <cell r="A53" t="str">
            <v>TS11</v>
          </cell>
          <cell r="B53">
            <v>11</v>
          </cell>
          <cell r="C53" t="str">
            <v>Nghèo đa chiều</v>
          </cell>
          <cell r="D53">
            <v>11</v>
          </cell>
          <cell r="E53" t="str">
            <v>Tỷ lệ nghèo đa chiều giai đoạn 2021-2025</v>
          </cell>
          <cell r="F53" t="str">
            <v>Số hộ nghèo đa chiều</v>
          </cell>
          <cell r="G53" t="str">
            <v>Hộ</v>
          </cell>
          <cell r="H53">
            <v>15</v>
          </cell>
          <cell r="I53">
            <v>4</v>
          </cell>
          <cell r="J53">
            <v>5</v>
          </cell>
          <cell r="K53">
            <v>12</v>
          </cell>
        </row>
        <row r="54">
          <cell r="A54" t="str">
            <v>MS11</v>
          </cell>
          <cell r="F54" t="str">
            <v>Tổng số hộ dân của xã</v>
          </cell>
          <cell r="G54" t="e">
            <v>#N/A</v>
          </cell>
          <cell r="H54">
            <v>1125</v>
          </cell>
          <cell r="I54">
            <v>100</v>
          </cell>
          <cell r="J54">
            <v>100</v>
          </cell>
          <cell r="K54">
            <v>1025</v>
          </cell>
        </row>
        <row r="55">
          <cell r="A55" t="str">
            <v>TS12.1</v>
          </cell>
          <cell r="B55" t="str">
            <v>12</v>
          </cell>
          <cell r="C55" t="str">
            <v>Lao động</v>
          </cell>
          <cell r="D55" t="str">
            <v>12.1</v>
          </cell>
          <cell r="E55" t="str">
            <v>Tỷ lệ lao động qua đào tạo</v>
          </cell>
          <cell r="F55" t="str">
            <v>Số lao động qua đào tạo</v>
          </cell>
          <cell r="G55" t="str">
            <v>Lao động</v>
          </cell>
          <cell r="H55">
            <v>10235</v>
          </cell>
          <cell r="I55">
            <v>2101</v>
          </cell>
          <cell r="J55">
            <v>2035</v>
          </cell>
          <cell r="K55">
            <v>2015</v>
          </cell>
        </row>
        <row r="56">
          <cell r="A56" t="str">
            <v>MS12.1</v>
          </cell>
          <cell r="F56" t="str">
            <v>Lực lượng lao động</v>
          </cell>
          <cell r="G56" t="e">
            <v>#N/A</v>
          </cell>
          <cell r="H56">
            <v>10352</v>
          </cell>
          <cell r="I56">
            <v>2568</v>
          </cell>
          <cell r="J56">
            <v>2658</v>
          </cell>
          <cell r="K56">
            <v>2458</v>
          </cell>
        </row>
        <row r="57">
          <cell r="A57" t="str">
            <v>TS12.2</v>
          </cell>
          <cell r="D57" t="str">
            <v>12.2</v>
          </cell>
          <cell r="E57" t="str">
            <v xml:space="preserve">Tỷ lệ lao động qua đào tạo có bằng cấp, chứng chỉ </v>
          </cell>
          <cell r="F57" t="str">
            <v>Số lao động qua đào tạo có bằng cấp, chứng chỉ</v>
          </cell>
          <cell r="G57" t="str">
            <v>Lao động</v>
          </cell>
          <cell r="H57">
            <v>2689</v>
          </cell>
          <cell r="I57">
            <v>789</v>
          </cell>
          <cell r="J57">
            <v>842</v>
          </cell>
          <cell r="K57">
            <v>658</v>
          </cell>
        </row>
        <row r="58">
          <cell r="A58" t="str">
            <v>MS12.2</v>
          </cell>
          <cell r="F58" t="str">
            <v>Lực lượng lao động</v>
          </cell>
          <cell r="G58" t="e">
            <v>#N/A</v>
          </cell>
          <cell r="H58">
            <v>10235</v>
          </cell>
          <cell r="I58">
            <v>2010</v>
          </cell>
          <cell r="J58">
            <v>2035</v>
          </cell>
          <cell r="K58">
            <v>2015</v>
          </cell>
        </row>
        <row r="59">
          <cell r="A59" t="str">
            <v>KQ13.1</v>
          </cell>
          <cell r="B59">
            <v>13</v>
          </cell>
          <cell r="C59" t="str">
            <v>Tổ chức sản xuất và phát triển KTNT</v>
          </cell>
          <cell r="D59" t="str">
            <v>13.1</v>
          </cell>
          <cell r="E59" t="str">
            <v>Xã có hợp tác xã hoạt động có hiệu quả và theo đúng quy định của Luật Hợp tác xã</v>
          </cell>
          <cell r="F59" t="str">
            <v>Hợp tác xã</v>
          </cell>
          <cell r="G59" t="str">
            <v>Đạt/Chưa</v>
          </cell>
          <cell r="H59" t="str">
            <v>Đạt</v>
          </cell>
          <cell r="I59" t="str">
            <v>Đạt</v>
          </cell>
          <cell r="J59" t="str">
            <v>Đạt</v>
          </cell>
          <cell r="K59" t="str">
            <v>Đạt</v>
          </cell>
        </row>
        <row r="60">
          <cell r="A60" t="str">
            <v>KQ13.2</v>
          </cell>
          <cell r="D60" t="str">
            <v>13.2</v>
          </cell>
          <cell r="E60" t="str">
            <v>Xã có mô hình liên kết sản xuất gắn với tiêu thụ sản phẩm chủ lực đảm bảo bền vững</v>
          </cell>
          <cell r="F60" t="str">
            <v>Mô hình liên kết sản xuất</v>
          </cell>
          <cell r="G60" t="str">
            <v>Đạt/Chưa</v>
          </cell>
          <cell r="H60" t="str">
            <v>Đạt</v>
          </cell>
          <cell r="I60" t="str">
            <v>Đạt</v>
          </cell>
          <cell r="J60" t="str">
            <v>Đạt</v>
          </cell>
          <cell r="K60" t="str">
            <v>Đạt</v>
          </cell>
        </row>
        <row r="61">
          <cell r="A61" t="str">
            <v>KQ13.3</v>
          </cell>
          <cell r="D61" t="str">
            <v>13.3</v>
          </cell>
          <cell r="E61" t="str">
            <v>Thực hiện truy xuất nguồn gốc các sản phẩm chủ lực của xã gắn với xây dựng vùng nguyên liệu và được chứng nhận VietGAP hoặc tương đương</v>
          </cell>
          <cell r="F61" t="str">
            <v>Thực hiện truy xuất nguồn gốc</v>
          </cell>
          <cell r="G61" t="str">
            <v>Đạt/Chưa</v>
          </cell>
          <cell r="H61" t="str">
            <v>Đạt</v>
          </cell>
          <cell r="I61" t="str">
            <v>Đạt</v>
          </cell>
          <cell r="J61" t="str">
            <v>Đạt</v>
          </cell>
          <cell r="K61" t="str">
            <v>Đạt</v>
          </cell>
        </row>
        <row r="62">
          <cell r="A62" t="str">
            <v>KQ13.4</v>
          </cell>
          <cell r="D62" t="str">
            <v>13.4</v>
          </cell>
          <cell r="E62" t="str">
            <v>Có kế hoạch và triển khai kế hoạch bảo tồn, phát triển làng nghề, làng nghề truyền thống (nếu có) gắn với hạ tầng về bảo vệ môi trường</v>
          </cell>
          <cell r="F62" t="str">
            <v>Kế hoạch phát triển làng nghề</v>
          </cell>
          <cell r="G62" t="str">
            <v>Đạt/Chưa</v>
          </cell>
          <cell r="H62" t="str">
            <v>Đạt</v>
          </cell>
          <cell r="I62" t="str">
            <v>Đạt</v>
          </cell>
          <cell r="J62" t="str">
            <v>Đạt</v>
          </cell>
          <cell r="K62" t="str">
            <v>Đạt</v>
          </cell>
        </row>
        <row r="63">
          <cell r="A63" t="str">
            <v>KQ13.5</v>
          </cell>
          <cell r="D63" t="str">
            <v>13.5</v>
          </cell>
          <cell r="E63" t="str">
            <v>Có tổ khuyến nông cộng đồng hoạt động hiệu quả</v>
          </cell>
          <cell r="F63" t="str">
            <v>Tổ khuyến nông cộng đồng</v>
          </cell>
          <cell r="G63" t="str">
            <v>Đạt/Chưa</v>
          </cell>
          <cell r="H63" t="str">
            <v>Đạt</v>
          </cell>
          <cell r="I63" t="str">
            <v>Đạt</v>
          </cell>
          <cell r="J63" t="str">
            <v>Đạt</v>
          </cell>
          <cell r="K63" t="str">
            <v>Đạt</v>
          </cell>
        </row>
        <row r="64">
          <cell r="B64" t="str">
            <v>IV</v>
          </cell>
          <cell r="C64" t="str">
            <v>VĂN HÓA - XÃ HỘI - MÔI TRƯỜNG</v>
          </cell>
        </row>
        <row r="65">
          <cell r="A65" t="str">
            <v>KQ14.1</v>
          </cell>
          <cell r="B65">
            <v>14</v>
          </cell>
          <cell r="C65" t="str">
            <v>Giáo dục và đào tạo</v>
          </cell>
          <cell r="D65" t="str">
            <v>14.1</v>
          </cell>
          <cell r="E65" t="str">
            <v>Phổ cập giáo dục mầm non cho trẻ em 5 tuổi; phổ cập giáo dục tiểu học; phổ cập giáo dục trung học cơ sở; xóa mù chữ</v>
          </cell>
          <cell r="F65" t="str">
            <v>Phổ cập giáo dục, xóa mù chữ</v>
          </cell>
          <cell r="G65" t="str">
            <v>Đạt/Chưa</v>
          </cell>
          <cell r="H65" t="str">
            <v>Đạt</v>
          </cell>
          <cell r="I65" t="str">
            <v>Đạt</v>
          </cell>
          <cell r="J65" t="str">
            <v>Đạt</v>
          </cell>
          <cell r="K65" t="str">
            <v>Đạt</v>
          </cell>
        </row>
        <row r="66">
          <cell r="A66" t="str">
            <v>TS14.2</v>
          </cell>
          <cell r="D66" t="str">
            <v>14.2</v>
          </cell>
          <cell r="E66" t="str">
            <v>Tỷ lệ học sinh tốt nghiệp trung học cơ sở được tiếp tục học trung học (phổ thông, giáo dục thường xuyên, trung cấp)</v>
          </cell>
          <cell r="F66" t="str">
            <v>Số học sinh của xã đã tốt nghiệp THCS được tiếp tục học</v>
          </cell>
          <cell r="G66" t="str">
            <v>Học sinh</v>
          </cell>
          <cell r="H66">
            <v>52</v>
          </cell>
          <cell r="I66">
            <v>12</v>
          </cell>
          <cell r="J66">
            <v>15</v>
          </cell>
          <cell r="K66">
            <v>19</v>
          </cell>
        </row>
        <row r="67">
          <cell r="A67" t="str">
            <v>MS14.2</v>
          </cell>
          <cell r="F67" t="str">
            <v>Tổng số học sinh đã tốt nghiệp THCS</v>
          </cell>
          <cell r="G67" t="e">
            <v>#N/A</v>
          </cell>
          <cell r="H67">
            <v>60</v>
          </cell>
          <cell r="I67">
            <v>23</v>
          </cell>
          <cell r="J67">
            <v>19</v>
          </cell>
          <cell r="K67">
            <v>25</v>
          </cell>
        </row>
        <row r="68">
          <cell r="A68" t="str">
            <v>TS15.1</v>
          </cell>
          <cell r="B68">
            <v>15</v>
          </cell>
          <cell r="C68" t="str">
            <v>Y tế</v>
          </cell>
          <cell r="D68" t="str">
            <v>15.1</v>
          </cell>
          <cell r="E68" t="str">
            <v>Tỷ lệ người dân tham gia BHYT</v>
          </cell>
          <cell r="F68" t="str">
            <v>Tổng số người có thẻ BHYT</v>
          </cell>
          <cell r="G68" t="str">
            <v>Người</v>
          </cell>
          <cell r="H68">
            <v>1111</v>
          </cell>
          <cell r="I68">
            <v>2222</v>
          </cell>
          <cell r="J68">
            <v>3333</v>
          </cell>
          <cell r="K68">
            <v>4444</v>
          </cell>
        </row>
        <row r="69">
          <cell r="A69" t="str">
            <v>MS15.1</v>
          </cell>
          <cell r="F69" t="str">
            <v xml:space="preserve">Tổng số nhân khẩu thực tế thường trú của xã </v>
          </cell>
          <cell r="G69" t="e">
            <v>#N/A</v>
          </cell>
          <cell r="H69">
            <v>1125</v>
          </cell>
          <cell r="I69">
            <v>2322</v>
          </cell>
          <cell r="J69">
            <v>3433</v>
          </cell>
          <cell r="K69">
            <v>4544</v>
          </cell>
        </row>
        <row r="70">
          <cell r="A70" t="str">
            <v>KQ15.2</v>
          </cell>
          <cell r="D70" t="str">
            <v>15.2</v>
          </cell>
          <cell r="E70" t="str">
            <v>Xã đạt tiêu chí quốc gia về y tế</v>
          </cell>
          <cell r="F70" t="str">
            <v>Xã đạt tiêu chí quốc gia về y tế</v>
          </cell>
          <cell r="G70" t="str">
            <v>Đạt/Chưa</v>
          </cell>
          <cell r="H70" t="str">
            <v>Đạt</v>
          </cell>
          <cell r="I70" t="str">
            <v>Đạt</v>
          </cell>
          <cell r="J70" t="str">
            <v>Đạt</v>
          </cell>
          <cell r="K70" t="str">
            <v>Đạt</v>
          </cell>
        </row>
        <row r="71">
          <cell r="A71" t="str">
            <v>TS15.3</v>
          </cell>
          <cell r="D71" t="str">
            <v>15.3</v>
          </cell>
          <cell r="E71" t="str">
            <v>Tỷ lệ trẻ em dưới 5 tuổi bị suy dinh dưỡng thể thấp còi (chiều cao theo tuổi)</v>
          </cell>
          <cell r="F71" t="str">
            <v>Số trẻ dưới 5 tuổi bị suy dinh dưỡng thể thấp còi</v>
          </cell>
          <cell r="G71" t="str">
            <v>Trẻ</v>
          </cell>
          <cell r="H71">
            <v>15</v>
          </cell>
          <cell r="I71">
            <v>20</v>
          </cell>
          <cell r="J71">
            <v>21</v>
          </cell>
          <cell r="K71">
            <v>23</v>
          </cell>
        </row>
        <row r="72">
          <cell r="A72" t="str">
            <v>MS15.3</v>
          </cell>
          <cell r="F72" t="str">
            <v>Tổng số trẻ dưới 5 tuổi</v>
          </cell>
          <cell r="G72" t="e">
            <v>#N/A</v>
          </cell>
          <cell r="H72">
            <v>115</v>
          </cell>
          <cell r="I72">
            <v>116</v>
          </cell>
          <cell r="J72">
            <v>114</v>
          </cell>
          <cell r="K72">
            <v>112</v>
          </cell>
        </row>
        <row r="73">
          <cell r="A73" t="str">
            <v>TS15.4</v>
          </cell>
          <cell r="D73" t="str">
            <v>15.4</v>
          </cell>
          <cell r="E73" t="str">
            <v>Tỷ lệ dân số có sổ khám chữa bệnh điện tử</v>
          </cell>
          <cell r="F73" t="str">
            <v>Số dân có sổ khám chửa bệnh điện tử</v>
          </cell>
          <cell r="G73" t="str">
            <v>Dân số</v>
          </cell>
          <cell r="H73">
            <v>1036</v>
          </cell>
          <cell r="I73">
            <v>1201</v>
          </cell>
          <cell r="J73">
            <v>1032</v>
          </cell>
          <cell r="K73">
            <v>1025</v>
          </cell>
        </row>
        <row r="74">
          <cell r="A74" t="str">
            <v>MS15.4</v>
          </cell>
          <cell r="F74" t="str">
            <v>Tổng dân số của xã</v>
          </cell>
          <cell r="G74" t="e">
            <v>#N/A</v>
          </cell>
          <cell r="H74">
            <v>2054</v>
          </cell>
          <cell r="I74">
            <v>2450</v>
          </cell>
          <cell r="J74">
            <v>2650</v>
          </cell>
          <cell r="K74">
            <v>2859</v>
          </cell>
        </row>
        <row r="75">
          <cell r="A75" t="str">
            <v>TS16</v>
          </cell>
          <cell r="B75">
            <v>16</v>
          </cell>
          <cell r="C75" t="str">
            <v>Văn hóa</v>
          </cell>
          <cell r="D75">
            <v>16</v>
          </cell>
          <cell r="E75" t="str">
            <v>Tỷ lệ ấp đạt tiêu chuẩn văn hoá theo quy định, có kế hoạch và thực hiện kế hoạch xây dựng nông thôn mới</v>
          </cell>
          <cell r="F75" t="str">
            <v>Số ấp đạt chuẩn văn hóa</v>
          </cell>
          <cell r="G75" t="str">
            <v>Ấp</v>
          </cell>
          <cell r="H75">
            <v>5</v>
          </cell>
          <cell r="I75">
            <v>4</v>
          </cell>
          <cell r="J75">
            <v>5</v>
          </cell>
          <cell r="K75">
            <v>4</v>
          </cell>
        </row>
        <row r="76">
          <cell r="A76" t="str">
            <v>MS16</v>
          </cell>
          <cell r="F76" t="str">
            <v>Tổng số ấp</v>
          </cell>
          <cell r="G76" t="e">
            <v>#N/A</v>
          </cell>
          <cell r="H76">
            <v>5</v>
          </cell>
          <cell r="I76">
            <v>5</v>
          </cell>
          <cell r="J76">
            <v>5</v>
          </cell>
          <cell r="K76">
            <v>5</v>
          </cell>
        </row>
        <row r="77">
          <cell r="A77" t="str">
            <v>TS17.1</v>
          </cell>
          <cell r="B77">
            <v>17</v>
          </cell>
          <cell r="C77" t="str">
            <v>Môi trường và an toàn thực phẩm</v>
          </cell>
          <cell r="D77" t="str">
            <v>17.1</v>
          </cell>
          <cell r="E77" t="str">
            <v xml:space="preserve">Tỷ lệ hộ được sử dụng nước sạch theo quy chuẩn </v>
          </cell>
          <cell r="F77" t="str">
            <v xml:space="preserve">Số hộ dân sử dụng nước sạch đáp ứng quy chuẩn từ các nguồn </v>
          </cell>
          <cell r="G77" t="str">
            <v>Hộ</v>
          </cell>
          <cell r="H77">
            <v>1215</v>
          </cell>
          <cell r="I77">
            <v>2562</v>
          </cell>
          <cell r="J77">
            <v>2541</v>
          </cell>
          <cell r="K77">
            <v>2351</v>
          </cell>
        </row>
        <row r="78">
          <cell r="A78" t="str">
            <v>MS17.1</v>
          </cell>
          <cell r="F78" t="str">
            <v xml:space="preserve"> Tổng số hộ trên địa bàn xã</v>
          </cell>
          <cell r="G78" t="e">
            <v>#N/A</v>
          </cell>
          <cell r="H78">
            <v>1253</v>
          </cell>
          <cell r="I78">
            <v>2985</v>
          </cell>
          <cell r="J78">
            <v>2754</v>
          </cell>
          <cell r="K78">
            <v>2689</v>
          </cell>
        </row>
        <row r="79">
          <cell r="A79" t="str">
            <v>TS17.2</v>
          </cell>
          <cell r="D79" t="str">
            <v>17.2</v>
          </cell>
          <cell r="E79" t="str">
            <v>Tỷ lệ cơ sở sản xuất - kinh doanh, nuôi trồng thủy sản, làng nghề đảm bảo quy định về bảo vệ môi trường</v>
          </cell>
          <cell r="F79" t="str">
            <v>Số cơ sở sản xuất - kinh doanh, nuôi trồng thủy sản, làng nghề đảm bảo quy định về BVMT</v>
          </cell>
          <cell r="G79" t="str">
            <v>Cơ sở</v>
          </cell>
          <cell r="H79">
            <v>61</v>
          </cell>
          <cell r="I79">
            <v>62</v>
          </cell>
          <cell r="J79">
            <v>52</v>
          </cell>
          <cell r="K79">
            <v>64</v>
          </cell>
        </row>
        <row r="80">
          <cell r="A80" t="str">
            <v>MS17.2</v>
          </cell>
          <cell r="F80" t="str">
            <v>Tổng số cơ sở sản xuất - kinh doanh, nuôi trồng thủy sản, làng nghề trên địa bàn</v>
          </cell>
          <cell r="G80" t="e">
            <v>#N/A</v>
          </cell>
          <cell r="H80">
            <v>62</v>
          </cell>
          <cell r="I80">
            <v>62</v>
          </cell>
          <cell r="J80">
            <v>95</v>
          </cell>
          <cell r="K80">
            <v>85</v>
          </cell>
        </row>
        <row r="81">
          <cell r="A81" t="str">
            <v>KQ17.3</v>
          </cell>
          <cell r="D81" t="str">
            <v>17.3</v>
          </cell>
          <cell r="E81" t="str">
            <v>Cảnh quan, không gian xanh - sạch - đẹp, an toàn; không để xảy ra tồn đọng nước thải sinh hoạt tại các khu dân cư tập trung</v>
          </cell>
          <cell r="F81" t="str">
            <v>Cảnh quan môi trường</v>
          </cell>
          <cell r="G81" t="str">
            <v>Đạt/Chưa</v>
          </cell>
          <cell r="H81" t="str">
            <v>Đạt</v>
          </cell>
          <cell r="I81" t="str">
            <v>Đạt</v>
          </cell>
          <cell r="J81" t="str">
            <v>Đạt</v>
          </cell>
          <cell r="K81" t="str">
            <v>Đạt</v>
          </cell>
        </row>
        <row r="82">
          <cell r="A82" t="str">
            <v>KQ17.4</v>
          </cell>
          <cell r="D82" t="str">
            <v>17.4</v>
          </cell>
          <cell r="E82" t="str">
            <v>Đất cây xanh sử dụng công cộng tại điểm dân cư nông thôn (≥2 m2/người)</v>
          </cell>
          <cell r="F82" t="str">
            <v>Đất cây xanh sử dụng công cộng</v>
          </cell>
          <cell r="G82" t="str">
            <v>Đạt/Chưa</v>
          </cell>
          <cell r="H82" t="str">
            <v>Đạt</v>
          </cell>
          <cell r="I82" t="str">
            <v>Đạt</v>
          </cell>
          <cell r="J82" t="str">
            <v>Đạt</v>
          </cell>
          <cell r="K82" t="str">
            <v>Đạt</v>
          </cell>
        </row>
        <row r="83">
          <cell r="A83" t="str">
            <v>KQ17.5</v>
          </cell>
          <cell r="D83" t="str">
            <v>17.5</v>
          </cell>
          <cell r="E83" t="str">
            <v>Mai táng, hỏa táng phù hợp với quy định và theo quy hoạch</v>
          </cell>
          <cell r="F83" t="str">
            <v>Mai táng, hỏa táng</v>
          </cell>
          <cell r="G83" t="str">
            <v>Đạt/Chưa</v>
          </cell>
          <cell r="H83" t="str">
            <v>Đạt</v>
          </cell>
          <cell r="I83" t="str">
            <v>Đạt</v>
          </cell>
          <cell r="J83" t="str">
            <v>Đạt</v>
          </cell>
          <cell r="K83" t="str">
            <v>Đạt</v>
          </cell>
        </row>
        <row r="84">
          <cell r="A84" t="str">
            <v>TS17.6</v>
          </cell>
          <cell r="D84" t="str">
            <v>17.6</v>
          </cell>
          <cell r="E84" t="str">
            <v>Tỷ lệ chất thải rắn sinh hoạt và chất thải rắn không nguy hại trên địa bàn được thu gom, xử lý theo quy định</v>
          </cell>
          <cell r="F84" t="str">
            <v>Tổng số hộ tham gia mạng lưới thu gom rác</v>
          </cell>
          <cell r="G84" t="str">
            <v>Hộ</v>
          </cell>
          <cell r="H84">
            <v>1254</v>
          </cell>
          <cell r="I84">
            <v>898</v>
          </cell>
          <cell r="J84">
            <v>456</v>
          </cell>
          <cell r="K84">
            <v>123</v>
          </cell>
        </row>
        <row r="85">
          <cell r="A85" t="str">
            <v>MS17.6</v>
          </cell>
          <cell r="F85" t="str">
            <v>Tổng số hộ hiện có trên địa bàn</v>
          </cell>
          <cell r="G85" t="e">
            <v>#N/A</v>
          </cell>
          <cell r="H85">
            <v>1352</v>
          </cell>
          <cell r="I85">
            <v>987</v>
          </cell>
          <cell r="J85">
            <v>654</v>
          </cell>
          <cell r="K85">
            <v>321</v>
          </cell>
        </row>
        <row r="86">
          <cell r="A86" t="str">
            <v>TS17.7</v>
          </cell>
          <cell r="D86" t="str">
            <v>17.7</v>
          </cell>
          <cell r="E86" t="str">
            <v>Tỷ  lệ bao gói thuốc bảo vệ thực vật sau sử dụng và chất thải rắn y tế được thu gom, xử lý đáp ứng yêu cầu về bảo vệ môi trường</v>
          </cell>
          <cell r="F86" t="str">
            <v>Bao gói thuốc BVTV và CTR y tế được thu gom, xử lý</v>
          </cell>
          <cell r="G86" t="str">
            <v>kg</v>
          </cell>
          <cell r="H86">
            <v>1352</v>
          </cell>
          <cell r="I86">
            <v>125</v>
          </cell>
          <cell r="J86">
            <v>346</v>
          </cell>
          <cell r="K86">
            <v>579</v>
          </cell>
        </row>
        <row r="87">
          <cell r="A87" t="str">
            <v>MS17.7</v>
          </cell>
          <cell r="F87" t="str">
            <v>Tổng số bao gói thuốc BVTV và CTR y tế phát sinh</v>
          </cell>
          <cell r="G87" t="e">
            <v>#N/A</v>
          </cell>
          <cell r="H87">
            <v>1352</v>
          </cell>
          <cell r="I87">
            <v>987</v>
          </cell>
          <cell r="J87">
            <v>857</v>
          </cell>
          <cell r="K87">
            <v>595</v>
          </cell>
        </row>
        <row r="88">
          <cell r="A88" t="str">
            <v>TS17.8</v>
          </cell>
          <cell r="D88" t="str">
            <v>17.8</v>
          </cell>
          <cell r="E88" t="str">
            <v>Tỷ lệ hộ có nhà tiêu, nhà tắm, thiết bị chứa nước sinh hoạt hợp vệ sinh và đảm bảo 3 sạch</v>
          </cell>
          <cell r="F88" t="str">
            <v>Số hộ dân có nhà tiêu, nhà tắm, thiết bị chứa nước sinh hoạt hợp vệ sinh và đảm bảo 3 sạch</v>
          </cell>
          <cell r="G88" t="str">
            <v>hộ</v>
          </cell>
          <cell r="H88">
            <v>1252</v>
          </cell>
          <cell r="I88">
            <v>1645</v>
          </cell>
          <cell r="J88">
            <v>641</v>
          </cell>
          <cell r="K88">
            <v>6462</v>
          </cell>
        </row>
        <row r="89">
          <cell r="A89" t="str">
            <v>MS17.8</v>
          </cell>
          <cell r="F89" t="str">
            <v>Tổng số hộ trên địa bàn xã</v>
          </cell>
          <cell r="G89" t="e">
            <v>#N/A</v>
          </cell>
          <cell r="H89">
            <v>1352</v>
          </cell>
          <cell r="I89">
            <v>242</v>
          </cell>
          <cell r="J89">
            <v>1656</v>
          </cell>
          <cell r="K89">
            <v>4664</v>
          </cell>
        </row>
        <row r="90">
          <cell r="A90" t="str">
            <v>TS17.9</v>
          </cell>
          <cell r="D90" t="str">
            <v>17.9</v>
          </cell>
          <cell r="E90" t="str">
            <v>Tỷ lệ cơ sở chăn nuôi đảm bảo các quy định về vệ sinh thú y, chăn nuôi và bảo vệ môi trường</v>
          </cell>
          <cell r="F90" t="str">
            <v>Số cơ sở chăn nuôi đảm bảo vệ sinh thú y và BVMT</v>
          </cell>
          <cell r="G90" t="str">
            <v>Cơ sở</v>
          </cell>
          <cell r="H90">
            <v>56</v>
          </cell>
          <cell r="I90">
            <v>56</v>
          </cell>
          <cell r="J90">
            <v>58</v>
          </cell>
          <cell r="K90">
            <v>90</v>
          </cell>
        </row>
        <row r="91">
          <cell r="A91" t="str">
            <v>MS17.9</v>
          </cell>
          <cell r="F91" t="str">
            <v>Tổng số cơ sở chăn nuôi trên địa bàn xã</v>
          </cell>
          <cell r="G91" t="e">
            <v>#N/A</v>
          </cell>
          <cell r="H91">
            <v>71</v>
          </cell>
          <cell r="I91">
            <v>84</v>
          </cell>
          <cell r="J91">
            <v>45</v>
          </cell>
          <cell r="K91">
            <v>89</v>
          </cell>
        </row>
        <row r="92">
          <cell r="A92" t="str">
            <v>TS17.10</v>
          </cell>
          <cell r="D92" t="str">
            <v>17.10</v>
          </cell>
          <cell r="E92" t="str">
            <v>Tỷ lệ hộ gia đình và cơ sở sản xuất, kinh doanh thực phẩm tuân thủ các quy định về đảm bảo an toàn thực phẩm</v>
          </cell>
          <cell r="F92" t="str">
            <v>Số hộ gia đình và cơ sở SXKD thực phẩm tuân thủ các quy định về đảm bảo an toàn thực phẩm</v>
          </cell>
          <cell r="G92" t="str">
            <v>Hộ</v>
          </cell>
          <cell r="H92">
            <v>15</v>
          </cell>
          <cell r="I92">
            <v>15</v>
          </cell>
          <cell r="J92">
            <v>15</v>
          </cell>
          <cell r="K92">
            <v>15</v>
          </cell>
        </row>
        <row r="93">
          <cell r="A93" t="str">
            <v>MS17.10</v>
          </cell>
          <cell r="F93" t="str">
            <v xml:space="preserve">Tổng số hộ gia đình và cơ sở SXKD  có kinh doanh thực phẩm của xã </v>
          </cell>
          <cell r="G93" t="e">
            <v>#N/A</v>
          </cell>
          <cell r="H93">
            <v>15</v>
          </cell>
          <cell r="I93">
            <v>15</v>
          </cell>
          <cell r="J93">
            <v>15</v>
          </cell>
          <cell r="K93">
            <v>15</v>
          </cell>
        </row>
        <row r="94">
          <cell r="A94" t="str">
            <v>TS17.11</v>
          </cell>
          <cell r="D94" t="str">
            <v>17.11</v>
          </cell>
          <cell r="E94" t="str">
            <v>Tỷ lệ hộ gia đình thực hiện phân loại chất thải rắn tại nguồn</v>
          </cell>
          <cell r="F94" t="str">
            <v>Số hộ gia đình thực hiện phân loại CTR tại nguồn</v>
          </cell>
          <cell r="G94" t="str">
            <v>Hộ</v>
          </cell>
          <cell r="H94">
            <v>520</v>
          </cell>
          <cell r="I94">
            <v>520</v>
          </cell>
          <cell r="J94">
            <v>520</v>
          </cell>
          <cell r="K94">
            <v>520</v>
          </cell>
        </row>
        <row r="95">
          <cell r="A95" t="str">
            <v>MS17.11</v>
          </cell>
          <cell r="F95" t="str">
            <v>Tổng số hộ hiện có trên địa bàn</v>
          </cell>
          <cell r="G95" t="e">
            <v>#N/A</v>
          </cell>
          <cell r="H95">
            <v>1115</v>
          </cell>
          <cell r="I95">
            <v>1115</v>
          </cell>
          <cell r="J95">
            <v>1115</v>
          </cell>
          <cell r="K95">
            <v>1115</v>
          </cell>
        </row>
        <row r="96">
          <cell r="A96" t="str">
            <v>TS17.12</v>
          </cell>
          <cell r="D96" t="str">
            <v>17.12</v>
          </cell>
          <cell r="E96" t="str">
            <v xml:space="preserve">Tỷ lệ chất thải nhựa phát sinh trên địa bàn được thu gom, tái sử dụng, tái chế, xử lý theo quy định </v>
          </cell>
          <cell r="F96" t="str">
            <v>Khối lượng rác thải nhựa được phân loại</v>
          </cell>
          <cell r="G96" t="str">
            <v>Kg</v>
          </cell>
          <cell r="H96">
            <v>345</v>
          </cell>
          <cell r="I96">
            <v>345</v>
          </cell>
          <cell r="J96">
            <v>345</v>
          </cell>
          <cell r="K96">
            <v>345</v>
          </cell>
        </row>
        <row r="97">
          <cell r="A97" t="str">
            <v>MS17.12</v>
          </cell>
          <cell r="F97" t="str">
            <v>Khối lượng rác thải nhựa phát sinh</v>
          </cell>
          <cell r="G97" t="e">
            <v>#N/A</v>
          </cell>
          <cell r="H97">
            <v>1125</v>
          </cell>
          <cell r="I97">
            <v>1125</v>
          </cell>
          <cell r="J97">
            <v>1125</v>
          </cell>
          <cell r="K97">
            <v>1125</v>
          </cell>
        </row>
        <row r="98">
          <cell r="B98" t="str">
            <v>V</v>
          </cell>
          <cell r="C98" t="str">
            <v>HỆ THỐNG CHÍNH TRỊ</v>
          </cell>
        </row>
        <row r="99">
          <cell r="A99" t="str">
            <v>KQ18.1</v>
          </cell>
          <cell r="B99">
            <v>18</v>
          </cell>
          <cell r="C99" t="str">
            <v>Hệ thống chính trị và tiếp cận pháp luật</v>
          </cell>
          <cell r="D99" t="str">
            <v>18.1</v>
          </cell>
          <cell r="E99" t="str">
            <v>Cán bộ, công chức xã đạt chuẩn</v>
          </cell>
          <cell r="F99" t="str">
            <v>CB, CC xã đạt chuận</v>
          </cell>
          <cell r="G99" t="str">
            <v>Đạt/Chưa</v>
          </cell>
          <cell r="H99" t="str">
            <v>Đạt</v>
          </cell>
          <cell r="I99" t="str">
            <v>Đạt</v>
          </cell>
          <cell r="J99" t="str">
            <v>Đạt</v>
          </cell>
          <cell r="K99" t="str">
            <v>Đạt</v>
          </cell>
        </row>
        <row r="100">
          <cell r="A100" t="str">
            <v>KQ18.2</v>
          </cell>
          <cell r="D100" t="str">
            <v>18.2</v>
          </cell>
          <cell r="E100" t="str">
            <v>Đảng bộ, chính quyền xã được xếp loại chất lượng hoàn thành tốt nhiệm vụ trở lên</v>
          </cell>
          <cell r="F100" t="str">
            <v>Đảng bộ, chính quyền hoàn thành tốt nhiệm vụ</v>
          </cell>
          <cell r="G100" t="str">
            <v>Đạt/Chưa</v>
          </cell>
          <cell r="H100" t="str">
            <v>Đạt</v>
          </cell>
          <cell r="I100" t="str">
            <v>Đạt</v>
          </cell>
          <cell r="J100" t="str">
            <v>Đạt</v>
          </cell>
          <cell r="K100" t="str">
            <v>Đạt</v>
          </cell>
        </row>
        <row r="101">
          <cell r="A101" t="str">
            <v>TS18.3</v>
          </cell>
          <cell r="D101" t="str">
            <v>18.3</v>
          </cell>
          <cell r="E101" t="str">
            <v>Tổ chức chính trị - xã hội của xã được xếp loại chất lượng hoàn thành tốt nhiệm vụ trở lên</v>
          </cell>
          <cell r="F101" t="str">
            <v>Số tổ chức chính trị xã hội của xã hoàn thành tốt nhiệm vụ trở lên</v>
          </cell>
          <cell r="G101" t="str">
            <v>Tổ chức</v>
          </cell>
          <cell r="H101">
            <v>5</v>
          </cell>
          <cell r="I101">
            <v>5</v>
          </cell>
          <cell r="J101">
            <v>5</v>
          </cell>
          <cell r="K101">
            <v>5</v>
          </cell>
        </row>
        <row r="102">
          <cell r="A102" t="str">
            <v>MS18.3</v>
          </cell>
          <cell r="F102" t="str">
            <v>Tổng số tổ chức chính trị, xã hội của xã</v>
          </cell>
          <cell r="G102" t="e">
            <v>#N/A</v>
          </cell>
          <cell r="H102">
            <v>5</v>
          </cell>
          <cell r="I102">
            <v>5</v>
          </cell>
          <cell r="J102">
            <v>5</v>
          </cell>
          <cell r="K102">
            <v>5</v>
          </cell>
        </row>
        <row r="103">
          <cell r="A103" t="str">
            <v>KQ18.4</v>
          </cell>
          <cell r="D103" t="str">
            <v>18.4</v>
          </cell>
          <cell r="E103" t="str">
            <v>Xã đạt chuẩn tiếp cận pháp luật theo quy định</v>
          </cell>
          <cell r="F103" t="str">
            <v>Tiếp cận pháp luật</v>
          </cell>
          <cell r="G103" t="str">
            <v>Đạt/Chưa</v>
          </cell>
          <cell r="H103" t="str">
            <v>Đạt</v>
          </cell>
          <cell r="I103" t="str">
            <v>Đạt</v>
          </cell>
          <cell r="J103" t="str">
            <v>Đạt</v>
          </cell>
          <cell r="K103" t="str">
            <v>Đạt</v>
          </cell>
        </row>
        <row r="104">
          <cell r="A104" t="str">
            <v>KQ18.5</v>
          </cell>
          <cell r="D104" t="str">
            <v>18.5</v>
          </cell>
          <cell r="E104" t="str">
            <v xml:space="preserve">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 </v>
          </cell>
          <cell r="F104" t="str">
            <v>Bình đẳng giới và phòng chống bạo lực</v>
          </cell>
          <cell r="G104" t="str">
            <v>Đạt/Chưa</v>
          </cell>
          <cell r="H104" t="str">
            <v>Đạt</v>
          </cell>
          <cell r="I104" t="str">
            <v>Đạt</v>
          </cell>
          <cell r="J104" t="str">
            <v>Đạt</v>
          </cell>
          <cell r="K104" t="str">
            <v>Đạt</v>
          </cell>
        </row>
        <row r="105">
          <cell r="A105" t="str">
            <v>KQ18.6</v>
          </cell>
          <cell r="D105" t="str">
            <v>18.6</v>
          </cell>
          <cell r="E105" t="str">
            <v>Có kế hoạch và triển khai kế hoạch bồi dưỡng kiến thức về xây dựng nông thôn mới cho người dân, đào tạo nâng cao năng lực cộng đồng gắn với nâng cao hiệu quả hoạt động của Ban Phát triển ấp</v>
          </cell>
          <cell r="F105" t="str">
            <v>Bồi dưỡng kiến thức về xây dựng NTM</v>
          </cell>
          <cell r="G105" t="str">
            <v>Đạt/Chưa</v>
          </cell>
          <cell r="H105" t="str">
            <v>Đạt</v>
          </cell>
          <cell r="I105" t="str">
            <v>Đạt</v>
          </cell>
          <cell r="J105" t="str">
            <v>Đạt</v>
          </cell>
          <cell r="K105" t="str">
            <v>Đạt</v>
          </cell>
        </row>
        <row r="106">
          <cell r="A106" t="str">
            <v>KQ19.1</v>
          </cell>
          <cell r="B106">
            <v>19</v>
          </cell>
          <cell r="C106" t="str">
            <v>Quốc phòng và An ninh</v>
          </cell>
          <cell r="D106" t="str">
            <v>19.1</v>
          </cell>
          <cell r="E106" t="str">
            <v>Xây dựng lực lượng dân quân “vững mạnh, rộng khắp” và hoàn thành các chỉ tiêu quân sự, quốc phòng</v>
          </cell>
          <cell r="F106" t="str">
            <v>Xây dựng lực lượng dân quân</v>
          </cell>
          <cell r="G106" t="str">
            <v>Đạt/Chưa</v>
          </cell>
          <cell r="H106" t="str">
            <v>Đạt</v>
          </cell>
          <cell r="I106" t="str">
            <v>Đạt</v>
          </cell>
          <cell r="J106" t="str">
            <v>Đạt</v>
          </cell>
          <cell r="K106" t="str">
            <v>Đạt</v>
          </cell>
        </row>
        <row r="107">
          <cell r="A107" t="str">
            <v>KQ19.2</v>
          </cell>
          <cell r="D107" t="str">
            <v>19.2</v>
          </cell>
          <cell r="E107" t="str">
            <v>Xã đạt chuẩn an toàn về an ninh trật tự</v>
          </cell>
          <cell r="F107" t="str">
            <v>Xã an toàn về ANTT</v>
          </cell>
          <cell r="G107" t="str">
            <v>Đạt/Chưa</v>
          </cell>
          <cell r="H107" t="str">
            <v>Đạt</v>
          </cell>
          <cell r="I107" t="str">
            <v>Đạt</v>
          </cell>
          <cell r="J107" t="str">
            <v>Đạt</v>
          </cell>
          <cell r="K107" t="str">
            <v>Đạt</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TC"/>
      <sheetName val="DMC"/>
      <sheetName val="DMTCNTM"/>
      <sheetName val="DMX"/>
      <sheetName val="XANTM"/>
      <sheetName val="MENU"/>
      <sheetName val="NLNT"/>
      <sheetName val="NL(XA)"/>
      <sheetName val="NLSN"/>
      <sheetName val="NLTHUNHAP"/>
      <sheetName val="NT1"/>
      <sheetName val="NT2"/>
      <sheetName val="XA1"/>
      <sheetName val="XA2"/>
      <sheetName val="SN1"/>
      <sheetName val="SN2"/>
      <sheetName val="X01"/>
      <sheetName val="X02"/>
      <sheetName val="H01"/>
      <sheetName val="H02"/>
      <sheetName val="H03"/>
    </sheetNames>
    <sheetDataSet>
      <sheetData sheetId="0" refreshError="1"/>
      <sheetData sheetId="1" refreshError="1"/>
      <sheetData sheetId="2" refreshError="1"/>
      <sheetData sheetId="3" refreshError="1"/>
      <sheetData sheetId="4">
        <row r="5">
          <cell r="C5" t="str">
            <v>TTXAH</v>
          </cell>
          <cell r="D5" t="str">
            <v>MAXAHNTM</v>
          </cell>
          <cell r="E5" t="str">
            <v>HUYEN</v>
          </cell>
          <cell r="F5" t="str">
            <v>MAXANTM</v>
          </cell>
          <cell r="G5" t="str">
            <v>TENXANTM</v>
          </cell>
          <cell r="H5" t="str">
            <v>HTNTM</v>
          </cell>
          <cell r="I5" t="str">
            <v>XADIEM</v>
          </cell>
        </row>
        <row r="6">
          <cell r="C6" t="str">
            <v>LX01</v>
          </cell>
          <cell r="D6" t="str">
            <v>LX30310</v>
          </cell>
          <cell r="E6" t="str">
            <v>LX</v>
          </cell>
          <cell r="F6" t="str">
            <v>30310</v>
          </cell>
          <cell r="G6" t="str">
            <v>X Mỹ Khánh</v>
          </cell>
          <cell r="I6" t="str">
            <v>x</v>
          </cell>
        </row>
        <row r="7">
          <cell r="C7" t="str">
            <v>LX02</v>
          </cell>
          <cell r="D7" t="str">
            <v>LX30313</v>
          </cell>
          <cell r="E7" t="str">
            <v>LX</v>
          </cell>
          <cell r="F7" t="str">
            <v>30313</v>
          </cell>
          <cell r="G7" t="str">
            <v>X Mỹ Hoà Hưng</v>
          </cell>
        </row>
        <row r="8">
          <cell r="C8" t="str">
            <v>CD01</v>
          </cell>
          <cell r="D8" t="str">
            <v>CD30331</v>
          </cell>
          <cell r="E8" t="str">
            <v>CD</v>
          </cell>
          <cell r="F8" t="str">
            <v>30331</v>
          </cell>
          <cell r="G8" t="str">
            <v>X Vĩnh Tế</v>
          </cell>
        </row>
        <row r="9">
          <cell r="C9" t="str">
            <v>CD02</v>
          </cell>
          <cell r="D9" t="str">
            <v>CD30334</v>
          </cell>
          <cell r="E9" t="str">
            <v>CD</v>
          </cell>
          <cell r="F9" t="str">
            <v>30334</v>
          </cell>
          <cell r="G9" t="str">
            <v>X Vĩnh Châu</v>
          </cell>
        </row>
        <row r="10">
          <cell r="C10" t="str">
            <v>AP01</v>
          </cell>
          <cell r="D10" t="str">
            <v>AP30340</v>
          </cell>
          <cell r="E10" t="str">
            <v>AP</v>
          </cell>
          <cell r="F10" t="str">
            <v>30340</v>
          </cell>
          <cell r="G10" t="str">
            <v>X Khánh An</v>
          </cell>
          <cell r="I10" t="str">
            <v>x</v>
          </cell>
        </row>
        <row r="11">
          <cell r="C11" t="str">
            <v>AP02</v>
          </cell>
          <cell r="D11" t="str">
            <v>AP30343</v>
          </cell>
          <cell r="E11" t="str">
            <v>AP</v>
          </cell>
          <cell r="F11" t="str">
            <v>30343</v>
          </cell>
          <cell r="G11" t="str">
            <v>X Khánh Bình</v>
          </cell>
        </row>
        <row r="12">
          <cell r="C12" t="str">
            <v>AP03</v>
          </cell>
          <cell r="D12" t="str">
            <v>AP30346</v>
          </cell>
          <cell r="E12" t="str">
            <v>AP</v>
          </cell>
          <cell r="F12" t="str">
            <v>30346</v>
          </cell>
          <cell r="G12" t="str">
            <v>X Quốc Thái</v>
          </cell>
        </row>
        <row r="13">
          <cell r="C13" t="str">
            <v>AP04</v>
          </cell>
          <cell r="D13" t="str">
            <v>AP30349</v>
          </cell>
          <cell r="E13" t="str">
            <v>AP</v>
          </cell>
          <cell r="F13" t="str">
            <v>30349</v>
          </cell>
          <cell r="G13" t="str">
            <v>X Nhơn Hội</v>
          </cell>
        </row>
        <row r="14">
          <cell r="C14" t="str">
            <v>AP05</v>
          </cell>
          <cell r="D14" t="str">
            <v>AP30352</v>
          </cell>
          <cell r="E14" t="str">
            <v>AP</v>
          </cell>
          <cell r="F14" t="str">
            <v>30352</v>
          </cell>
          <cell r="G14" t="str">
            <v>X Phú Hữu</v>
          </cell>
        </row>
        <row r="15">
          <cell r="C15" t="str">
            <v>AP06</v>
          </cell>
          <cell r="D15" t="str">
            <v>AP30355</v>
          </cell>
          <cell r="E15" t="str">
            <v>AP</v>
          </cell>
          <cell r="F15" t="str">
            <v>30355</v>
          </cell>
          <cell r="G15" t="str">
            <v>X Phú Hội</v>
          </cell>
        </row>
        <row r="16">
          <cell r="C16" t="str">
            <v>AP07</v>
          </cell>
          <cell r="D16" t="str">
            <v>AP30358</v>
          </cell>
          <cell r="E16" t="str">
            <v>AP</v>
          </cell>
          <cell r="F16" t="str">
            <v>30358</v>
          </cell>
          <cell r="G16" t="str">
            <v>X Phước Hưng</v>
          </cell>
        </row>
        <row r="17">
          <cell r="C17" t="str">
            <v>AP08</v>
          </cell>
          <cell r="D17" t="str">
            <v>AP30361</v>
          </cell>
          <cell r="E17" t="str">
            <v>AP</v>
          </cell>
          <cell r="F17" t="str">
            <v>30361</v>
          </cell>
          <cell r="G17" t="str">
            <v>X Vĩnh Lộc</v>
          </cell>
        </row>
        <row r="18">
          <cell r="C18" t="str">
            <v>AP09</v>
          </cell>
          <cell r="D18" t="str">
            <v>AP30364</v>
          </cell>
          <cell r="E18" t="str">
            <v>AP</v>
          </cell>
          <cell r="F18" t="str">
            <v>30364</v>
          </cell>
          <cell r="G18" t="str">
            <v>X Vĩnh Hậu</v>
          </cell>
        </row>
        <row r="19">
          <cell r="C19" t="str">
            <v>AP10</v>
          </cell>
          <cell r="D19" t="str">
            <v>AP30367</v>
          </cell>
          <cell r="E19" t="str">
            <v>AP</v>
          </cell>
          <cell r="F19" t="str">
            <v>30367</v>
          </cell>
          <cell r="G19" t="str">
            <v>X Vĩnh Trường</v>
          </cell>
        </row>
        <row r="20">
          <cell r="C20" t="str">
            <v>AP11</v>
          </cell>
          <cell r="D20" t="str">
            <v>AP30370</v>
          </cell>
          <cell r="E20" t="str">
            <v>AP</v>
          </cell>
          <cell r="F20" t="str">
            <v>30370</v>
          </cell>
          <cell r="G20" t="str">
            <v>X Vĩnh Hội Đông</v>
          </cell>
        </row>
        <row r="21">
          <cell r="C21" t="str">
            <v>AP12</v>
          </cell>
          <cell r="D21" t="str">
            <v>AP30373</v>
          </cell>
          <cell r="E21" t="str">
            <v>AP</v>
          </cell>
          <cell r="F21" t="str">
            <v>30373</v>
          </cell>
          <cell r="G21" t="str">
            <v>X Đa Phước</v>
          </cell>
        </row>
        <row r="22">
          <cell r="C22" t="str">
            <v>TC01</v>
          </cell>
          <cell r="D22" t="str">
            <v>TC30379</v>
          </cell>
          <cell r="E22" t="str">
            <v>TC</v>
          </cell>
          <cell r="F22" t="str">
            <v>30379</v>
          </cell>
          <cell r="G22" t="str">
            <v>X Phú Lộc</v>
          </cell>
        </row>
        <row r="23">
          <cell r="C23" t="str">
            <v>TC02</v>
          </cell>
          <cell r="D23" t="str">
            <v>TC30382</v>
          </cell>
          <cell r="E23" t="str">
            <v>TC</v>
          </cell>
          <cell r="F23" t="str">
            <v>30382</v>
          </cell>
          <cell r="G23" t="str">
            <v>X Vĩnh Xương</v>
          </cell>
        </row>
        <row r="24">
          <cell r="C24" t="str">
            <v>TC03</v>
          </cell>
          <cell r="D24" t="str">
            <v>TC30385</v>
          </cell>
          <cell r="E24" t="str">
            <v>TC</v>
          </cell>
          <cell r="F24" t="str">
            <v>30385</v>
          </cell>
          <cell r="G24" t="str">
            <v>X Vĩnh Hoà</v>
          </cell>
        </row>
        <row r="25">
          <cell r="C25" t="str">
            <v>TC04</v>
          </cell>
          <cell r="D25" t="str">
            <v>TC30387</v>
          </cell>
          <cell r="E25" t="str">
            <v>TC</v>
          </cell>
          <cell r="F25" t="str">
            <v>30387</v>
          </cell>
          <cell r="G25" t="str">
            <v>X Tân Thạnh</v>
          </cell>
        </row>
        <row r="26">
          <cell r="C26" t="str">
            <v>TC05</v>
          </cell>
          <cell r="D26" t="str">
            <v>TC30388</v>
          </cell>
          <cell r="E26" t="str">
            <v>TC</v>
          </cell>
          <cell r="F26" t="str">
            <v>30388</v>
          </cell>
          <cell r="G26" t="str">
            <v>X Tân An</v>
          </cell>
        </row>
        <row r="27">
          <cell r="C27" t="str">
            <v>TC06</v>
          </cell>
          <cell r="D27" t="str">
            <v>TC30391</v>
          </cell>
          <cell r="E27" t="str">
            <v>TC</v>
          </cell>
          <cell r="F27" t="str">
            <v>30391</v>
          </cell>
          <cell r="G27" t="str">
            <v>X Long An</v>
          </cell>
        </row>
        <row r="28">
          <cell r="C28" t="str">
            <v>TC07</v>
          </cell>
          <cell r="D28" t="str">
            <v>TC30397</v>
          </cell>
          <cell r="E28" t="str">
            <v>TC</v>
          </cell>
          <cell r="F28" t="str">
            <v>30397</v>
          </cell>
          <cell r="G28" t="str">
            <v>X Châu Phong</v>
          </cell>
        </row>
        <row r="29">
          <cell r="C29" t="str">
            <v>TC08</v>
          </cell>
          <cell r="D29" t="str">
            <v>TC30400</v>
          </cell>
          <cell r="E29" t="str">
            <v>TC</v>
          </cell>
          <cell r="F29" t="str">
            <v>30400</v>
          </cell>
          <cell r="G29" t="str">
            <v>X Phú Vĩnh</v>
          </cell>
          <cell r="I29" t="str">
            <v>x</v>
          </cell>
        </row>
        <row r="30">
          <cell r="C30" t="str">
            <v>TC09</v>
          </cell>
          <cell r="D30" t="str">
            <v>TC30403</v>
          </cell>
          <cell r="E30" t="str">
            <v>TC</v>
          </cell>
          <cell r="F30" t="str">
            <v>30403</v>
          </cell>
          <cell r="G30" t="str">
            <v>X Lê Chánh</v>
          </cell>
        </row>
        <row r="31">
          <cell r="C31" t="str">
            <v>PT01</v>
          </cell>
          <cell r="D31" t="str">
            <v>PT30415</v>
          </cell>
          <cell r="E31" t="str">
            <v>PT</v>
          </cell>
          <cell r="F31" t="str">
            <v>30415</v>
          </cell>
          <cell r="G31" t="str">
            <v>X Long Hoà</v>
          </cell>
        </row>
        <row r="32">
          <cell r="C32" t="str">
            <v>PT02</v>
          </cell>
          <cell r="D32" t="str">
            <v>PT30418</v>
          </cell>
          <cell r="E32" t="str">
            <v>PT</v>
          </cell>
          <cell r="F32" t="str">
            <v>30418</v>
          </cell>
          <cell r="G32" t="str">
            <v>X Phú Long</v>
          </cell>
        </row>
        <row r="33">
          <cell r="C33" t="str">
            <v>PT03</v>
          </cell>
          <cell r="D33" t="str">
            <v>PT30421</v>
          </cell>
          <cell r="E33" t="str">
            <v>PT</v>
          </cell>
          <cell r="F33" t="str">
            <v>30421</v>
          </cell>
          <cell r="G33" t="str">
            <v>X Phú Lâm</v>
          </cell>
          <cell r="I33" t="str">
            <v>x</v>
          </cell>
        </row>
        <row r="34">
          <cell r="C34" t="str">
            <v>PT04</v>
          </cell>
          <cell r="D34" t="str">
            <v>PT30424</v>
          </cell>
          <cell r="E34" t="str">
            <v>PT</v>
          </cell>
          <cell r="F34" t="str">
            <v>30424</v>
          </cell>
          <cell r="G34" t="str">
            <v>X Phú Hiệp</v>
          </cell>
        </row>
        <row r="35">
          <cell r="C35" t="str">
            <v>PT05</v>
          </cell>
          <cell r="D35" t="str">
            <v>PT30427</v>
          </cell>
          <cell r="E35" t="str">
            <v>PT</v>
          </cell>
          <cell r="F35" t="str">
            <v>30427</v>
          </cell>
          <cell r="G35" t="str">
            <v>X Phú Thạnh</v>
          </cell>
        </row>
        <row r="36">
          <cell r="C36" t="str">
            <v>PT06</v>
          </cell>
          <cell r="D36" t="str">
            <v>PT30430</v>
          </cell>
          <cell r="E36" t="str">
            <v>PT</v>
          </cell>
          <cell r="F36" t="str">
            <v>30430</v>
          </cell>
          <cell r="G36" t="str">
            <v>X Hoà Lạc</v>
          </cell>
        </row>
        <row r="37">
          <cell r="C37" t="str">
            <v>PT07</v>
          </cell>
          <cell r="D37" t="str">
            <v>PT30433</v>
          </cell>
          <cell r="E37" t="str">
            <v>PT</v>
          </cell>
          <cell r="F37" t="str">
            <v>30433</v>
          </cell>
          <cell r="G37" t="str">
            <v>X Phú Thành</v>
          </cell>
        </row>
        <row r="38">
          <cell r="C38" t="str">
            <v>PT08</v>
          </cell>
          <cell r="D38" t="str">
            <v>PT30436</v>
          </cell>
          <cell r="E38" t="str">
            <v>PT</v>
          </cell>
          <cell r="F38" t="str">
            <v>30436</v>
          </cell>
          <cell r="G38" t="str">
            <v>X Phú An</v>
          </cell>
        </row>
        <row r="39">
          <cell r="C39" t="str">
            <v>PT09</v>
          </cell>
          <cell r="D39" t="str">
            <v>PT30439</v>
          </cell>
          <cell r="E39" t="str">
            <v>PT</v>
          </cell>
          <cell r="F39" t="str">
            <v>30439</v>
          </cell>
          <cell r="G39" t="str">
            <v>X Phú Xuân</v>
          </cell>
        </row>
        <row r="40">
          <cell r="C40" t="str">
            <v>PT10</v>
          </cell>
          <cell r="D40" t="str">
            <v>PT30442</v>
          </cell>
          <cell r="E40" t="str">
            <v>PT</v>
          </cell>
          <cell r="F40" t="str">
            <v>30442</v>
          </cell>
          <cell r="G40" t="str">
            <v>X Hiệp Xương</v>
          </cell>
        </row>
        <row r="41">
          <cell r="C41" t="str">
            <v>PT11</v>
          </cell>
          <cell r="D41" t="str">
            <v>PT30445</v>
          </cell>
          <cell r="E41" t="str">
            <v>PT</v>
          </cell>
          <cell r="F41" t="str">
            <v>30445</v>
          </cell>
          <cell r="G41" t="str">
            <v>X Phú Bình</v>
          </cell>
          <cell r="I41" t="str">
            <v>x</v>
          </cell>
        </row>
        <row r="42">
          <cell r="C42" t="str">
            <v>PT12</v>
          </cell>
          <cell r="D42" t="str">
            <v>PT30448</v>
          </cell>
          <cell r="E42" t="str">
            <v>PT</v>
          </cell>
          <cell r="F42" t="str">
            <v>30448</v>
          </cell>
          <cell r="G42" t="str">
            <v>X Phú Thọ</v>
          </cell>
        </row>
        <row r="43">
          <cell r="C43" t="str">
            <v>PT13</v>
          </cell>
          <cell r="D43" t="str">
            <v>PT30451</v>
          </cell>
          <cell r="E43" t="str">
            <v>PT</v>
          </cell>
          <cell r="F43" t="str">
            <v>30451</v>
          </cell>
          <cell r="G43" t="str">
            <v>X Phú Hưng</v>
          </cell>
        </row>
        <row r="44">
          <cell r="C44" t="str">
            <v>PT14</v>
          </cell>
          <cell r="D44" t="str">
            <v>PT30454</v>
          </cell>
          <cell r="E44" t="str">
            <v>PT</v>
          </cell>
          <cell r="F44" t="str">
            <v>30454</v>
          </cell>
          <cell r="G44" t="str">
            <v>X Bình Thạnh Đông</v>
          </cell>
        </row>
        <row r="45">
          <cell r="C45" t="str">
            <v>PT15</v>
          </cell>
          <cell r="D45" t="str">
            <v>PT30457</v>
          </cell>
          <cell r="E45" t="str">
            <v>PT</v>
          </cell>
          <cell r="F45" t="str">
            <v>30457</v>
          </cell>
          <cell r="G45" t="str">
            <v>X Tân Hoà</v>
          </cell>
        </row>
        <row r="46">
          <cell r="C46" t="str">
            <v>PT16</v>
          </cell>
          <cell r="D46" t="str">
            <v>PT30460</v>
          </cell>
          <cell r="E46" t="str">
            <v>PT</v>
          </cell>
          <cell r="F46" t="str">
            <v>30460</v>
          </cell>
          <cell r="G46" t="str">
            <v>X Tân Trung</v>
          </cell>
        </row>
        <row r="47">
          <cell r="C47" t="str">
            <v>CP01</v>
          </cell>
          <cell r="D47" t="str">
            <v>CP30466</v>
          </cell>
          <cell r="E47" t="str">
            <v>CP</v>
          </cell>
          <cell r="F47" t="str">
            <v>30466</v>
          </cell>
          <cell r="G47" t="str">
            <v>X Khánh Hoà</v>
          </cell>
        </row>
        <row r="48">
          <cell r="C48" t="str">
            <v>CP02</v>
          </cell>
          <cell r="D48" t="str">
            <v>CP30469</v>
          </cell>
          <cell r="E48" t="str">
            <v>CP</v>
          </cell>
          <cell r="F48" t="str">
            <v>30469</v>
          </cell>
          <cell r="G48" t="str">
            <v>X Mỹ Đức</v>
          </cell>
        </row>
        <row r="49">
          <cell r="C49" t="str">
            <v>CP03</v>
          </cell>
          <cell r="D49" t="str">
            <v>CP30472</v>
          </cell>
          <cell r="E49" t="str">
            <v>CP</v>
          </cell>
          <cell r="F49" t="str">
            <v>30472</v>
          </cell>
          <cell r="G49" t="str">
            <v>X Mỹ Phú</v>
          </cell>
        </row>
        <row r="50">
          <cell r="C50" t="str">
            <v>CP04</v>
          </cell>
          <cell r="D50" t="str">
            <v>CP30475</v>
          </cell>
          <cell r="E50" t="str">
            <v>CP</v>
          </cell>
          <cell r="F50" t="str">
            <v>30475</v>
          </cell>
          <cell r="G50" t="str">
            <v>X Ô Long Vĩ</v>
          </cell>
        </row>
        <row r="51">
          <cell r="C51" t="str">
            <v>CP05</v>
          </cell>
          <cell r="D51" t="str">
            <v>CP30478</v>
          </cell>
          <cell r="E51" t="str">
            <v>CP</v>
          </cell>
          <cell r="F51" t="str">
            <v>30478</v>
          </cell>
          <cell r="G51" t="str">
            <v>X Vĩnh Thạnh Trung</v>
          </cell>
        </row>
        <row r="52">
          <cell r="C52" t="str">
            <v>CP06</v>
          </cell>
          <cell r="D52" t="str">
            <v>CP30481</v>
          </cell>
          <cell r="E52" t="str">
            <v>CP</v>
          </cell>
          <cell r="F52" t="str">
            <v>30481</v>
          </cell>
          <cell r="G52" t="str">
            <v>X Thạnh Mỹ Tây</v>
          </cell>
        </row>
        <row r="53">
          <cell r="C53" t="str">
            <v>CP07</v>
          </cell>
          <cell r="D53" t="str">
            <v>CP30484</v>
          </cell>
          <cell r="E53" t="str">
            <v>CP</v>
          </cell>
          <cell r="F53" t="str">
            <v>30484</v>
          </cell>
          <cell r="G53" t="str">
            <v>X Bình Long</v>
          </cell>
        </row>
        <row r="54">
          <cell r="C54" t="str">
            <v>CP08</v>
          </cell>
          <cell r="D54" t="str">
            <v>CP30487</v>
          </cell>
          <cell r="E54" t="str">
            <v>CP</v>
          </cell>
          <cell r="F54" t="str">
            <v>30487</v>
          </cell>
          <cell r="G54" t="str">
            <v>X Bình Mỹ</v>
          </cell>
          <cell r="I54" t="str">
            <v>x</v>
          </cell>
        </row>
        <row r="55">
          <cell r="C55" t="str">
            <v>CP09</v>
          </cell>
          <cell r="D55" t="str">
            <v>CP30490</v>
          </cell>
          <cell r="E55" t="str">
            <v>CP</v>
          </cell>
          <cell r="F55" t="str">
            <v>30490</v>
          </cell>
          <cell r="G55" t="str">
            <v>X Bình Thuỷ</v>
          </cell>
        </row>
        <row r="56">
          <cell r="C56" t="str">
            <v>CP10</v>
          </cell>
          <cell r="D56" t="str">
            <v>CP30493</v>
          </cell>
          <cell r="E56" t="str">
            <v>CP</v>
          </cell>
          <cell r="F56" t="str">
            <v>30493</v>
          </cell>
          <cell r="G56" t="str">
            <v>X Đào Hữu Cảnh</v>
          </cell>
        </row>
        <row r="57">
          <cell r="C57" t="str">
            <v>CP11</v>
          </cell>
          <cell r="D57" t="str">
            <v>CP30496</v>
          </cell>
          <cell r="E57" t="str">
            <v>CP</v>
          </cell>
          <cell r="F57" t="str">
            <v>30496</v>
          </cell>
          <cell r="G57" t="str">
            <v>X Bình Phú</v>
          </cell>
        </row>
        <row r="58">
          <cell r="C58" t="str">
            <v>CP12</v>
          </cell>
          <cell r="D58" t="str">
            <v>CP30499</v>
          </cell>
          <cell r="E58" t="str">
            <v>CP</v>
          </cell>
          <cell r="F58" t="str">
            <v>30499</v>
          </cell>
          <cell r="G58" t="str">
            <v>X Bình Chánh</v>
          </cell>
          <cell r="I58" t="str">
            <v>x</v>
          </cell>
        </row>
        <row r="59">
          <cell r="C59" t="str">
            <v>TB01</v>
          </cell>
          <cell r="D59" t="str">
            <v>TB30508</v>
          </cell>
          <cell r="E59" t="str">
            <v>TB</v>
          </cell>
          <cell r="F59" t="str">
            <v>30508</v>
          </cell>
          <cell r="G59" t="str">
            <v>X Núi Voi</v>
          </cell>
        </row>
        <row r="60">
          <cell r="C60" t="str">
            <v>TB02</v>
          </cell>
          <cell r="D60" t="str">
            <v>TB30511</v>
          </cell>
          <cell r="E60" t="str">
            <v>TB</v>
          </cell>
          <cell r="F60" t="str">
            <v>30511</v>
          </cell>
          <cell r="G60" t="str">
            <v>X Nhơn Hưng</v>
          </cell>
        </row>
        <row r="61">
          <cell r="C61" t="str">
            <v>TB03</v>
          </cell>
          <cell r="D61" t="str">
            <v>TB30514</v>
          </cell>
          <cell r="E61" t="str">
            <v>TB</v>
          </cell>
          <cell r="F61" t="str">
            <v>30514</v>
          </cell>
          <cell r="G61" t="str">
            <v>X An Phú</v>
          </cell>
        </row>
        <row r="62">
          <cell r="C62" t="str">
            <v>TB04</v>
          </cell>
          <cell r="D62" t="str">
            <v>TB30517</v>
          </cell>
          <cell r="E62" t="str">
            <v>TB</v>
          </cell>
          <cell r="F62" t="str">
            <v>30517</v>
          </cell>
          <cell r="G62" t="str">
            <v>X Thới Sơn</v>
          </cell>
          <cell r="I62" t="str">
            <v>x</v>
          </cell>
        </row>
        <row r="63">
          <cell r="C63" t="str">
            <v>TB05</v>
          </cell>
          <cell r="D63" t="str">
            <v>TB30523</v>
          </cell>
          <cell r="E63" t="str">
            <v>TB</v>
          </cell>
          <cell r="F63" t="str">
            <v>30523</v>
          </cell>
          <cell r="G63" t="str">
            <v>X Văn Giáo</v>
          </cell>
        </row>
        <row r="64">
          <cell r="C64" t="str">
            <v>TB06</v>
          </cell>
          <cell r="D64" t="str">
            <v>TB30526</v>
          </cell>
          <cell r="E64" t="str">
            <v>TB</v>
          </cell>
          <cell r="F64" t="str">
            <v>30526</v>
          </cell>
          <cell r="G64" t="str">
            <v>X An Cư</v>
          </cell>
        </row>
        <row r="65">
          <cell r="C65" t="str">
            <v>TB07</v>
          </cell>
          <cell r="D65" t="str">
            <v>TB30529</v>
          </cell>
          <cell r="E65" t="str">
            <v>TB</v>
          </cell>
          <cell r="F65" t="str">
            <v>30529</v>
          </cell>
          <cell r="G65" t="str">
            <v>X An Nông</v>
          </cell>
        </row>
        <row r="66">
          <cell r="C66" t="str">
            <v>TB08</v>
          </cell>
          <cell r="D66" t="str">
            <v>TB30532</v>
          </cell>
          <cell r="E66" t="str">
            <v>TB</v>
          </cell>
          <cell r="F66" t="str">
            <v>30532</v>
          </cell>
          <cell r="G66" t="str">
            <v>X Vĩnh Trung</v>
          </cell>
        </row>
        <row r="67">
          <cell r="C67" t="str">
            <v>TB09</v>
          </cell>
          <cell r="D67" t="str">
            <v>TB30535</v>
          </cell>
          <cell r="E67" t="str">
            <v>TB</v>
          </cell>
          <cell r="F67" t="str">
            <v>30535</v>
          </cell>
          <cell r="G67" t="str">
            <v>X Tân Lợi</v>
          </cell>
        </row>
        <row r="68">
          <cell r="C68" t="str">
            <v>TB10</v>
          </cell>
          <cell r="D68" t="str">
            <v>TB30538</v>
          </cell>
          <cell r="E68" t="str">
            <v>TB</v>
          </cell>
          <cell r="F68" t="str">
            <v>30538</v>
          </cell>
          <cell r="G68" t="str">
            <v>X An Hảo</v>
          </cell>
        </row>
        <row r="69">
          <cell r="C69" t="str">
            <v>TB11</v>
          </cell>
          <cell r="D69" t="str">
            <v>TB30541</v>
          </cell>
          <cell r="E69" t="str">
            <v>TB</v>
          </cell>
          <cell r="F69" t="str">
            <v>30541</v>
          </cell>
          <cell r="G69" t="str">
            <v>X Tân Lập</v>
          </cell>
        </row>
        <row r="70">
          <cell r="C70" t="str">
            <v>TT01</v>
          </cell>
          <cell r="D70" t="str">
            <v>TT30550</v>
          </cell>
          <cell r="E70" t="str">
            <v>TT</v>
          </cell>
          <cell r="F70" t="str">
            <v>30550</v>
          </cell>
          <cell r="G70" t="str">
            <v>X Lạc Quới</v>
          </cell>
        </row>
        <row r="71">
          <cell r="C71" t="str">
            <v>TT02</v>
          </cell>
          <cell r="D71" t="str">
            <v>TT30553</v>
          </cell>
          <cell r="E71" t="str">
            <v>TT</v>
          </cell>
          <cell r="F71" t="str">
            <v>30553</v>
          </cell>
          <cell r="G71" t="str">
            <v>X Lê Trì</v>
          </cell>
        </row>
        <row r="72">
          <cell r="C72" t="str">
            <v>TT03</v>
          </cell>
          <cell r="D72" t="str">
            <v>TT30556</v>
          </cell>
          <cell r="E72" t="str">
            <v>TT</v>
          </cell>
          <cell r="F72" t="str">
            <v>30556</v>
          </cell>
          <cell r="G72" t="str">
            <v>X Vĩnh Gia</v>
          </cell>
          <cell r="I72" t="str">
            <v>x</v>
          </cell>
        </row>
        <row r="73">
          <cell r="C73" t="str">
            <v>TT04</v>
          </cell>
          <cell r="D73" t="str">
            <v>TT30559</v>
          </cell>
          <cell r="E73" t="str">
            <v>TT</v>
          </cell>
          <cell r="F73" t="str">
            <v>30559</v>
          </cell>
          <cell r="G73" t="str">
            <v>X Vĩnh Phước</v>
          </cell>
        </row>
        <row r="74">
          <cell r="C74" t="str">
            <v>TT05</v>
          </cell>
          <cell r="D74" t="str">
            <v>TT30562</v>
          </cell>
          <cell r="E74" t="str">
            <v>TT</v>
          </cell>
          <cell r="F74" t="str">
            <v>30562</v>
          </cell>
          <cell r="G74" t="str">
            <v>X Châu Lăng</v>
          </cell>
        </row>
        <row r="75">
          <cell r="C75" t="str">
            <v>TT06</v>
          </cell>
          <cell r="D75" t="str">
            <v>TT30565</v>
          </cell>
          <cell r="E75" t="str">
            <v>TT</v>
          </cell>
          <cell r="F75" t="str">
            <v>30565</v>
          </cell>
          <cell r="G75" t="str">
            <v>X Lương Phi</v>
          </cell>
        </row>
        <row r="76">
          <cell r="C76" t="str">
            <v>TT07</v>
          </cell>
          <cell r="D76" t="str">
            <v>TT30568</v>
          </cell>
          <cell r="E76" t="str">
            <v>TT</v>
          </cell>
          <cell r="F76" t="str">
            <v>30568</v>
          </cell>
          <cell r="G76" t="str">
            <v>X Lương An Trà</v>
          </cell>
        </row>
        <row r="77">
          <cell r="C77" t="str">
            <v>TT08</v>
          </cell>
          <cell r="D77" t="str">
            <v>TT30571</v>
          </cell>
          <cell r="E77" t="str">
            <v>TT</v>
          </cell>
          <cell r="F77" t="str">
            <v>30571</v>
          </cell>
          <cell r="G77" t="str">
            <v>X Tà Đảnh</v>
          </cell>
          <cell r="I77" t="str">
            <v>x</v>
          </cell>
        </row>
        <row r="78">
          <cell r="C78" t="str">
            <v>TT09</v>
          </cell>
          <cell r="D78" t="str">
            <v>TT30574</v>
          </cell>
          <cell r="E78" t="str">
            <v>TT</v>
          </cell>
          <cell r="F78" t="str">
            <v>30574</v>
          </cell>
          <cell r="G78" t="str">
            <v>X Núi Tô</v>
          </cell>
        </row>
        <row r="79">
          <cell r="C79" t="str">
            <v>TT10</v>
          </cell>
          <cell r="D79" t="str">
            <v>TT30577</v>
          </cell>
          <cell r="E79" t="str">
            <v>TT</v>
          </cell>
          <cell r="F79" t="str">
            <v>30577</v>
          </cell>
          <cell r="G79" t="str">
            <v>X An Tức</v>
          </cell>
        </row>
        <row r="80">
          <cell r="C80" t="str">
            <v>TT11</v>
          </cell>
          <cell r="D80" t="str">
            <v>TT30580</v>
          </cell>
          <cell r="E80" t="str">
            <v>TT</v>
          </cell>
          <cell r="F80" t="str">
            <v>30580</v>
          </cell>
          <cell r="G80" t="str">
            <v>X Cô Tô</v>
          </cell>
        </row>
        <row r="81">
          <cell r="C81" t="str">
            <v>TT12</v>
          </cell>
          <cell r="D81" t="str">
            <v>TT30583</v>
          </cell>
          <cell r="E81" t="str">
            <v>TT</v>
          </cell>
          <cell r="F81" t="str">
            <v>30583</v>
          </cell>
          <cell r="G81" t="str">
            <v>X Tân Tuyến</v>
          </cell>
        </row>
        <row r="82">
          <cell r="C82" t="str">
            <v>TT13</v>
          </cell>
          <cell r="D82" t="str">
            <v>TT30586</v>
          </cell>
          <cell r="E82" t="str">
            <v>TT</v>
          </cell>
          <cell r="F82" t="str">
            <v>30586</v>
          </cell>
          <cell r="G82" t="str">
            <v>X Ô Lâm</v>
          </cell>
        </row>
        <row r="83">
          <cell r="C83" t="str">
            <v>CT01</v>
          </cell>
          <cell r="D83" t="str">
            <v>CT30592</v>
          </cell>
          <cell r="E83" t="str">
            <v>CT</v>
          </cell>
          <cell r="F83" t="str">
            <v>30592</v>
          </cell>
          <cell r="G83" t="str">
            <v>X An Hoà</v>
          </cell>
        </row>
        <row r="84">
          <cell r="C84" t="str">
            <v>CT02</v>
          </cell>
          <cell r="D84" t="str">
            <v>CT30595</v>
          </cell>
          <cell r="E84" t="str">
            <v>CT</v>
          </cell>
          <cell r="F84" t="str">
            <v>30595</v>
          </cell>
          <cell r="G84" t="str">
            <v>X Cần Đăng</v>
          </cell>
          <cell r="I84" t="str">
            <v>x</v>
          </cell>
        </row>
        <row r="85">
          <cell r="C85" t="str">
            <v>CT03</v>
          </cell>
          <cell r="D85" t="str">
            <v>CT30598</v>
          </cell>
          <cell r="E85" t="str">
            <v>CT</v>
          </cell>
          <cell r="F85" t="str">
            <v>30598</v>
          </cell>
          <cell r="G85" t="str">
            <v>X Vĩnh Hanh</v>
          </cell>
        </row>
        <row r="86">
          <cell r="C86" t="str">
            <v>CT04</v>
          </cell>
          <cell r="D86" t="str">
            <v>CT30601</v>
          </cell>
          <cell r="E86" t="str">
            <v>CT</v>
          </cell>
          <cell r="F86" t="str">
            <v>30601</v>
          </cell>
          <cell r="G86" t="str">
            <v xml:space="preserve">X Bình Thạnh </v>
          </cell>
        </row>
        <row r="87">
          <cell r="C87" t="str">
            <v>CT05</v>
          </cell>
          <cell r="D87" t="str">
            <v>CT30604</v>
          </cell>
          <cell r="E87" t="str">
            <v>CT</v>
          </cell>
          <cell r="F87" t="str">
            <v>30604</v>
          </cell>
          <cell r="G87" t="str">
            <v>X Vĩnh Bình</v>
          </cell>
        </row>
        <row r="88">
          <cell r="C88" t="str">
            <v>CT06</v>
          </cell>
          <cell r="D88" t="str">
            <v>CT30607</v>
          </cell>
          <cell r="E88" t="str">
            <v>CT</v>
          </cell>
          <cell r="F88" t="str">
            <v>30607</v>
          </cell>
          <cell r="G88" t="str">
            <v>X Bình Hoà</v>
          </cell>
        </row>
        <row r="89">
          <cell r="C89" t="str">
            <v>CT07</v>
          </cell>
          <cell r="D89" t="str">
            <v>CT30610</v>
          </cell>
          <cell r="E89" t="str">
            <v>CT</v>
          </cell>
          <cell r="F89" t="str">
            <v>30610</v>
          </cell>
          <cell r="G89" t="str">
            <v>X Vĩnh An</v>
          </cell>
        </row>
        <row r="90">
          <cell r="C90" t="str">
            <v>CT08</v>
          </cell>
          <cell r="D90" t="str">
            <v>CT30613</v>
          </cell>
          <cell r="E90" t="str">
            <v>CT</v>
          </cell>
          <cell r="F90" t="str">
            <v>30613</v>
          </cell>
          <cell r="G90" t="str">
            <v>X Hoà Bình Thạnh</v>
          </cell>
        </row>
        <row r="91">
          <cell r="C91" t="str">
            <v>CT09</v>
          </cell>
          <cell r="D91" t="str">
            <v>CT30616</v>
          </cell>
          <cell r="E91" t="str">
            <v>CT</v>
          </cell>
          <cell r="F91" t="str">
            <v>30616</v>
          </cell>
          <cell r="G91" t="str">
            <v>X Vĩnh Lợi</v>
          </cell>
        </row>
        <row r="92">
          <cell r="C92" t="str">
            <v>CT10</v>
          </cell>
          <cell r="D92" t="str">
            <v>CT30619</v>
          </cell>
          <cell r="E92" t="str">
            <v>CT</v>
          </cell>
          <cell r="F92" t="str">
            <v>30619</v>
          </cell>
          <cell r="G92" t="str">
            <v>X Vĩnh Nhuận</v>
          </cell>
          <cell r="I92" t="str">
            <v>x</v>
          </cell>
        </row>
        <row r="93">
          <cell r="C93" t="str">
            <v>CT11</v>
          </cell>
          <cell r="D93" t="str">
            <v>CT30622</v>
          </cell>
          <cell r="E93" t="str">
            <v>CT</v>
          </cell>
          <cell r="F93" t="str">
            <v>30622</v>
          </cell>
          <cell r="G93" t="str">
            <v>X Tân Phú</v>
          </cell>
        </row>
        <row r="94">
          <cell r="C94" t="str">
            <v>CT12</v>
          </cell>
          <cell r="D94" t="str">
            <v>CT30625</v>
          </cell>
          <cell r="E94" t="str">
            <v>CT</v>
          </cell>
          <cell r="F94" t="str">
            <v>30625</v>
          </cell>
          <cell r="G94" t="str">
            <v>X Vĩnh Thành</v>
          </cell>
        </row>
        <row r="95">
          <cell r="C95" t="str">
            <v>CM01</v>
          </cell>
          <cell r="D95" t="str">
            <v>CM30634</v>
          </cell>
          <cell r="E95" t="str">
            <v>CM</v>
          </cell>
          <cell r="F95" t="str">
            <v>30634</v>
          </cell>
          <cell r="G95" t="str">
            <v>X Kiến An</v>
          </cell>
        </row>
        <row r="96">
          <cell r="C96" t="str">
            <v>CM02</v>
          </cell>
          <cell r="D96" t="str">
            <v>CM30637</v>
          </cell>
          <cell r="E96" t="str">
            <v>CM</v>
          </cell>
          <cell r="F96" t="str">
            <v>30637</v>
          </cell>
          <cell r="G96" t="str">
            <v>X Mỹ Hội Đông</v>
          </cell>
        </row>
        <row r="97">
          <cell r="C97" t="str">
            <v>CM03</v>
          </cell>
          <cell r="D97" t="str">
            <v>CM30640</v>
          </cell>
          <cell r="E97" t="str">
            <v>CM</v>
          </cell>
          <cell r="F97" t="str">
            <v>30640</v>
          </cell>
          <cell r="G97" t="str">
            <v>X Long Điền A</v>
          </cell>
        </row>
        <row r="98">
          <cell r="C98" t="str">
            <v>CM04</v>
          </cell>
          <cell r="D98" t="str">
            <v>CM30643</v>
          </cell>
          <cell r="E98" t="str">
            <v>CM</v>
          </cell>
          <cell r="F98" t="str">
            <v>30643</v>
          </cell>
          <cell r="G98" t="str">
            <v>X Tấn Mỹ</v>
          </cell>
        </row>
        <row r="99">
          <cell r="C99" t="str">
            <v>CM05</v>
          </cell>
          <cell r="D99" t="str">
            <v>CM30646</v>
          </cell>
          <cell r="E99" t="str">
            <v>CM</v>
          </cell>
          <cell r="F99" t="str">
            <v>30646</v>
          </cell>
          <cell r="G99" t="str">
            <v>X Long Điền B</v>
          </cell>
        </row>
        <row r="100">
          <cell r="C100" t="str">
            <v>CM06</v>
          </cell>
          <cell r="D100" t="str">
            <v>CM30649</v>
          </cell>
          <cell r="E100" t="str">
            <v>CM</v>
          </cell>
          <cell r="F100" t="str">
            <v>30649</v>
          </cell>
          <cell r="G100" t="str">
            <v>X Kiến Thành</v>
          </cell>
          <cell r="I100" t="str">
            <v>x</v>
          </cell>
        </row>
        <row r="101">
          <cell r="C101" t="str">
            <v>CM07</v>
          </cell>
          <cell r="D101" t="str">
            <v>CM30652</v>
          </cell>
          <cell r="E101" t="str">
            <v>CM</v>
          </cell>
          <cell r="F101" t="str">
            <v>30652</v>
          </cell>
          <cell r="G101" t="str">
            <v>X Mỹ Hiệp</v>
          </cell>
          <cell r="I101" t="str">
            <v>x</v>
          </cell>
        </row>
        <row r="102">
          <cell r="C102" t="str">
            <v>CM08</v>
          </cell>
          <cell r="D102" t="str">
            <v>CM30655</v>
          </cell>
          <cell r="E102" t="str">
            <v>CM</v>
          </cell>
          <cell r="F102" t="str">
            <v>30655</v>
          </cell>
          <cell r="G102" t="str">
            <v>X Mỹ An</v>
          </cell>
        </row>
        <row r="103">
          <cell r="C103" t="str">
            <v>CM09</v>
          </cell>
          <cell r="D103" t="str">
            <v>CM30658</v>
          </cell>
          <cell r="E103" t="str">
            <v>CM</v>
          </cell>
          <cell r="F103" t="str">
            <v>30658</v>
          </cell>
          <cell r="G103" t="str">
            <v>X Nhơn Mỹ</v>
          </cell>
        </row>
        <row r="104">
          <cell r="C104" t="str">
            <v>CM10</v>
          </cell>
          <cell r="D104" t="str">
            <v>CM30661</v>
          </cell>
          <cell r="E104" t="str">
            <v>CM</v>
          </cell>
          <cell r="F104" t="str">
            <v>30661</v>
          </cell>
          <cell r="G104" t="str">
            <v>X Long Giang</v>
          </cell>
        </row>
        <row r="105">
          <cell r="C105" t="str">
            <v>CM11</v>
          </cell>
          <cell r="D105" t="str">
            <v>CM30664</v>
          </cell>
          <cell r="E105" t="str">
            <v>CM</v>
          </cell>
          <cell r="F105" t="str">
            <v>30664</v>
          </cell>
          <cell r="G105" t="str">
            <v>X Long Kiến</v>
          </cell>
        </row>
        <row r="106">
          <cell r="C106" t="str">
            <v>CM12</v>
          </cell>
          <cell r="D106" t="str">
            <v>CM30667</v>
          </cell>
          <cell r="E106" t="str">
            <v>CM</v>
          </cell>
          <cell r="F106" t="str">
            <v>30667</v>
          </cell>
          <cell r="G106" t="str">
            <v>X Bình Phước Xuân</v>
          </cell>
        </row>
        <row r="107">
          <cell r="C107" t="str">
            <v>CM13</v>
          </cell>
          <cell r="D107" t="str">
            <v>CM30670</v>
          </cell>
          <cell r="E107" t="str">
            <v>CM</v>
          </cell>
          <cell r="F107" t="str">
            <v>30670</v>
          </cell>
          <cell r="G107" t="str">
            <v>X An Thạnh Trung</v>
          </cell>
        </row>
        <row r="108">
          <cell r="C108" t="str">
            <v>CM14</v>
          </cell>
          <cell r="D108" t="str">
            <v>CM30673</v>
          </cell>
          <cell r="E108" t="str">
            <v>CM</v>
          </cell>
          <cell r="F108" t="str">
            <v>30673</v>
          </cell>
          <cell r="G108" t="str">
            <v>X Hội An</v>
          </cell>
        </row>
        <row r="109">
          <cell r="C109" t="str">
            <v>CM15</v>
          </cell>
          <cell r="D109" t="str">
            <v>CM30676</v>
          </cell>
          <cell r="E109" t="str">
            <v>CM</v>
          </cell>
          <cell r="F109" t="str">
            <v>30676</v>
          </cell>
          <cell r="G109" t="str">
            <v xml:space="preserve">X Hoà Bình </v>
          </cell>
        </row>
        <row r="110">
          <cell r="C110" t="str">
            <v>CM16</v>
          </cell>
          <cell r="D110" t="str">
            <v>CM30679</v>
          </cell>
          <cell r="E110" t="str">
            <v>CM</v>
          </cell>
          <cell r="F110" t="str">
            <v>30679</v>
          </cell>
          <cell r="G110" t="str">
            <v>X Hoà An</v>
          </cell>
          <cell r="I110" t="str">
            <v>x</v>
          </cell>
        </row>
        <row r="111">
          <cell r="C111" t="str">
            <v>TS01</v>
          </cell>
          <cell r="D111" t="str">
            <v>TS30691</v>
          </cell>
          <cell r="E111" t="str">
            <v>TS</v>
          </cell>
          <cell r="F111" t="str">
            <v>30691</v>
          </cell>
          <cell r="G111" t="str">
            <v>X Tây Phú</v>
          </cell>
        </row>
        <row r="112">
          <cell r="C112" t="str">
            <v>TS02</v>
          </cell>
          <cell r="D112" t="str">
            <v>TS30692</v>
          </cell>
          <cell r="E112" t="str">
            <v>TS</v>
          </cell>
          <cell r="F112" t="str">
            <v>30692</v>
          </cell>
          <cell r="G112" t="str">
            <v>X An Bình</v>
          </cell>
        </row>
        <row r="113">
          <cell r="C113" t="str">
            <v>TS03</v>
          </cell>
          <cell r="D113" t="str">
            <v>TS30694</v>
          </cell>
          <cell r="E113" t="str">
            <v>TS</v>
          </cell>
          <cell r="F113" t="str">
            <v>30694</v>
          </cell>
          <cell r="G113" t="str">
            <v>X Vĩnh Phú</v>
          </cell>
        </row>
        <row r="114">
          <cell r="C114" t="str">
            <v>TS04</v>
          </cell>
          <cell r="D114" t="str">
            <v>TS30697</v>
          </cell>
          <cell r="E114" t="str">
            <v>TS</v>
          </cell>
          <cell r="F114" t="str">
            <v>30697</v>
          </cell>
          <cell r="G114" t="str">
            <v>X Vĩnh Trạch</v>
          </cell>
        </row>
        <row r="115">
          <cell r="C115" t="str">
            <v>TS05</v>
          </cell>
          <cell r="D115" t="str">
            <v>TS30700</v>
          </cell>
          <cell r="E115" t="str">
            <v>TS</v>
          </cell>
          <cell r="F115" t="str">
            <v>30700</v>
          </cell>
          <cell r="G115" t="str">
            <v>X Phú Thuận</v>
          </cell>
        </row>
        <row r="116">
          <cell r="C116" t="str">
            <v>TS06</v>
          </cell>
          <cell r="D116" t="str">
            <v>TS30703</v>
          </cell>
          <cell r="E116" t="str">
            <v>TS</v>
          </cell>
          <cell r="F116" t="str">
            <v>30703</v>
          </cell>
          <cell r="G116" t="str">
            <v>X Vĩnh Chánh</v>
          </cell>
        </row>
        <row r="117">
          <cell r="C117" t="str">
            <v>TS07</v>
          </cell>
          <cell r="D117" t="str">
            <v>TS30706</v>
          </cell>
          <cell r="E117" t="str">
            <v>TS</v>
          </cell>
          <cell r="F117" t="str">
            <v>30706</v>
          </cell>
          <cell r="G117" t="str">
            <v>X Định Mỹ</v>
          </cell>
          <cell r="I117" t="str">
            <v>x</v>
          </cell>
        </row>
        <row r="118">
          <cell r="C118" t="str">
            <v>TS08</v>
          </cell>
          <cell r="D118" t="str">
            <v>TS30709</v>
          </cell>
          <cell r="E118" t="str">
            <v>TS</v>
          </cell>
          <cell r="F118" t="str">
            <v>30709</v>
          </cell>
          <cell r="G118" t="str">
            <v>X Định Thành</v>
          </cell>
        </row>
        <row r="119">
          <cell r="C119" t="str">
            <v>TS09</v>
          </cell>
          <cell r="D119" t="str">
            <v>TS30712</v>
          </cell>
          <cell r="E119" t="str">
            <v>TS</v>
          </cell>
          <cell r="F119" t="str">
            <v>30712</v>
          </cell>
          <cell r="G119" t="str">
            <v>X Mỹ Phú Đông</v>
          </cell>
        </row>
        <row r="120">
          <cell r="C120" t="str">
            <v>TS10</v>
          </cell>
          <cell r="D120" t="str">
            <v>TS30715</v>
          </cell>
          <cell r="E120" t="str">
            <v>TS</v>
          </cell>
          <cell r="F120" t="str">
            <v>30715</v>
          </cell>
          <cell r="G120" t="str">
            <v>X Vọng Đông</v>
          </cell>
        </row>
        <row r="121">
          <cell r="C121" t="str">
            <v>TS11</v>
          </cell>
          <cell r="D121" t="str">
            <v>TS30718</v>
          </cell>
          <cell r="E121" t="str">
            <v>TS</v>
          </cell>
          <cell r="F121" t="str">
            <v>30718</v>
          </cell>
          <cell r="G121" t="str">
            <v>X Vĩnh Khánh</v>
          </cell>
          <cell r="I121" t="str">
            <v>x</v>
          </cell>
        </row>
        <row r="122">
          <cell r="C122" t="str">
            <v>TS12</v>
          </cell>
          <cell r="D122" t="str">
            <v>TS30721</v>
          </cell>
          <cell r="E122" t="str">
            <v>TS</v>
          </cell>
          <cell r="F122" t="str">
            <v>30721</v>
          </cell>
          <cell r="G122" t="str">
            <v>X Thoại Giang</v>
          </cell>
          <cell r="I122" t="str">
            <v>x</v>
          </cell>
        </row>
        <row r="123">
          <cell r="C123" t="str">
            <v>TS13</v>
          </cell>
          <cell r="D123" t="str">
            <v>TS30724</v>
          </cell>
          <cell r="E123" t="str">
            <v>TS</v>
          </cell>
          <cell r="F123" t="str">
            <v>30724</v>
          </cell>
          <cell r="G123" t="str">
            <v>X Bình Thành</v>
          </cell>
        </row>
        <row r="124">
          <cell r="C124" t="str">
            <v>TS14</v>
          </cell>
          <cell r="D124" t="str">
            <v>TS30727</v>
          </cell>
          <cell r="E124" t="str">
            <v>TS</v>
          </cell>
          <cell r="F124" t="str">
            <v>30727</v>
          </cell>
          <cell r="G124" t="str">
            <v>X Vọng Thê</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8"/>
  <sheetViews>
    <sheetView topLeftCell="C70" zoomScaleNormal="100" workbookViewId="0">
      <selection activeCell="L85" sqref="L85"/>
    </sheetView>
  </sheetViews>
  <sheetFormatPr defaultRowHeight="14.25" x14ac:dyDescent="0.2"/>
  <cols>
    <col min="1" max="1" width="0.28515625" style="1" hidden="1" customWidth="1"/>
    <col min="2" max="2" width="6.28515625" style="1" hidden="1" customWidth="1"/>
    <col min="3" max="3" width="31.140625" style="4" customWidth="1"/>
    <col min="4" max="4" width="85.5703125" style="4" customWidth="1"/>
    <col min="5" max="5" width="16.5703125" style="8" customWidth="1"/>
    <col min="6" max="6" width="21" style="4" customWidth="1"/>
    <col min="7" max="9" width="8.28515625" style="4" customWidth="1"/>
    <col min="10" max="16384" width="9.140625" style="1"/>
  </cols>
  <sheetData>
    <row r="1" spans="1:9" ht="18" x14ac:dyDescent="0.25">
      <c r="C1" s="21" t="s">
        <v>215</v>
      </c>
      <c r="D1" s="161" t="s">
        <v>216</v>
      </c>
      <c r="E1" s="161"/>
      <c r="F1" s="161"/>
    </row>
    <row r="2" spans="1:9" ht="18" x14ac:dyDescent="0.25">
      <c r="C2" s="21" t="s">
        <v>217</v>
      </c>
      <c r="D2" s="161" t="s">
        <v>432</v>
      </c>
      <c r="E2" s="161"/>
      <c r="F2" s="161"/>
    </row>
    <row r="3" spans="1:9" ht="20.25" x14ac:dyDescent="0.2">
      <c r="C3" s="11"/>
      <c r="D3" s="11"/>
      <c r="E3" s="11"/>
    </row>
    <row r="4" spans="1:9" ht="18" x14ac:dyDescent="0.2">
      <c r="C4" s="163" t="s">
        <v>214</v>
      </c>
      <c r="D4" s="163"/>
      <c r="E4" s="163"/>
      <c r="F4" s="163"/>
    </row>
    <row r="5" spans="1:9" x14ac:dyDescent="0.2">
      <c r="C5" s="164" t="s">
        <v>202</v>
      </c>
      <c r="D5" s="164"/>
      <c r="E5" s="164"/>
      <c r="F5" s="164"/>
    </row>
    <row r="6" spans="1:9" ht="15" customHeight="1" x14ac:dyDescent="0.2">
      <c r="C6" s="159" t="s">
        <v>436</v>
      </c>
      <c r="D6" s="159"/>
      <c r="E6" s="159"/>
      <c r="F6" s="159"/>
    </row>
    <row r="7" spans="1:9" ht="15" customHeight="1" x14ac:dyDescent="0.2">
      <c r="C7" s="160" t="s">
        <v>435</v>
      </c>
      <c r="D7" s="160"/>
      <c r="E7" s="160"/>
      <c r="F7" s="160"/>
    </row>
    <row r="8" spans="1:9" x14ac:dyDescent="0.2">
      <c r="C8" s="3"/>
      <c r="E8" s="6"/>
      <c r="F8" s="9"/>
    </row>
    <row r="9" spans="1:9" ht="15" customHeight="1" x14ac:dyDescent="0.2">
      <c r="C9" s="3"/>
      <c r="D9" s="5"/>
      <c r="E9" s="7"/>
    </row>
    <row r="10" spans="1:9" ht="14.25" customHeight="1" x14ac:dyDescent="0.3">
      <c r="A10" s="74"/>
      <c r="B10" s="74"/>
      <c r="C10" s="165" t="s">
        <v>192</v>
      </c>
      <c r="D10" s="165" t="s">
        <v>193</v>
      </c>
      <c r="E10" s="165" t="s">
        <v>3</v>
      </c>
      <c r="F10" s="166" t="s">
        <v>213</v>
      </c>
    </row>
    <row r="11" spans="1:9" ht="52.5" customHeight="1" x14ac:dyDescent="0.3">
      <c r="A11" s="78"/>
      <c r="B11" s="78"/>
      <c r="C11" s="165"/>
      <c r="D11" s="165"/>
      <c r="E11" s="165"/>
      <c r="F11" s="167"/>
    </row>
    <row r="12" spans="1:9" ht="18.75" customHeight="1" x14ac:dyDescent="0.3">
      <c r="A12" s="79" t="s">
        <v>0</v>
      </c>
      <c r="B12" s="79" t="s">
        <v>1</v>
      </c>
      <c r="C12" s="154" t="s">
        <v>198</v>
      </c>
      <c r="D12" s="154"/>
      <c r="E12" s="80"/>
      <c r="F12" s="81">
        <f t="shared" ref="F12" si="0">COUNTIFS(F15:F178,$A$12,$A15:$A178,"x")</f>
        <v>19</v>
      </c>
    </row>
    <row r="13" spans="1:9" ht="20.25" customHeight="1" x14ac:dyDescent="0.3">
      <c r="A13" s="79"/>
      <c r="B13" s="79"/>
      <c r="C13" s="154" t="s">
        <v>199</v>
      </c>
      <c r="D13" s="154"/>
      <c r="E13" s="82"/>
      <c r="F13" s="81">
        <f t="shared" ref="F13" si="1">COUNTIFS(F16:F179,$A$12,$B16:$B179,"xx")</f>
        <v>57</v>
      </c>
    </row>
    <row r="14" spans="1:9" ht="20.25" x14ac:dyDescent="0.3">
      <c r="A14" s="74"/>
      <c r="B14" s="74"/>
      <c r="C14" s="83" t="s">
        <v>203</v>
      </c>
      <c r="D14" s="83"/>
      <c r="E14" s="84"/>
      <c r="F14" s="84"/>
    </row>
    <row r="15" spans="1:9" ht="20.25" x14ac:dyDescent="0.3">
      <c r="A15" s="74" t="s">
        <v>200</v>
      </c>
      <c r="B15" s="74"/>
      <c r="C15" s="85">
        <v>1</v>
      </c>
      <c r="D15" s="86" t="s">
        <v>4</v>
      </c>
      <c r="E15" s="82"/>
      <c r="F15" s="87" t="str">
        <f t="shared" ref="F15" si="2">IF(COUNTIF(F16:F17,"Đạt")=2,"Đạt","Chưa")</f>
        <v>Đạt</v>
      </c>
    </row>
    <row r="16" spans="1:9" s="2" customFormat="1" ht="101.25" x14ac:dyDescent="0.25">
      <c r="A16" s="88"/>
      <c r="B16" s="89" t="s">
        <v>201</v>
      </c>
      <c r="C16" s="90" t="s">
        <v>5</v>
      </c>
      <c r="D16" s="91" t="s">
        <v>72</v>
      </c>
      <c r="E16" s="92" t="s">
        <v>0</v>
      </c>
      <c r="F16" s="93" t="s">
        <v>0</v>
      </c>
      <c r="G16" s="10"/>
      <c r="H16" s="10"/>
      <c r="I16" s="10"/>
    </row>
    <row r="17" spans="1:9" s="2" customFormat="1" ht="45.75" customHeight="1" x14ac:dyDescent="0.25">
      <c r="A17" s="88"/>
      <c r="B17" s="88" t="s">
        <v>201</v>
      </c>
      <c r="C17" s="94" t="s">
        <v>6</v>
      </c>
      <c r="D17" s="91" t="s">
        <v>73</v>
      </c>
      <c r="E17" s="92" t="s">
        <v>0</v>
      </c>
      <c r="F17" s="93" t="s">
        <v>0</v>
      </c>
      <c r="G17" s="10"/>
      <c r="H17" s="10"/>
      <c r="I17" s="10"/>
    </row>
    <row r="18" spans="1:9" s="2" customFormat="1" ht="20.25" x14ac:dyDescent="0.25">
      <c r="A18" s="88"/>
      <c r="B18" s="88"/>
      <c r="C18" s="95" t="s">
        <v>204</v>
      </c>
      <c r="D18" s="96"/>
      <c r="E18" s="97"/>
      <c r="F18" s="98"/>
      <c r="G18" s="10"/>
      <c r="H18" s="10"/>
      <c r="I18" s="10"/>
    </row>
    <row r="19" spans="1:9" s="2" customFormat="1" ht="20.25" x14ac:dyDescent="0.25">
      <c r="A19" s="88" t="s">
        <v>200</v>
      </c>
      <c r="B19" s="88"/>
      <c r="C19" s="99">
        <v>2</v>
      </c>
      <c r="D19" s="100" t="s">
        <v>7</v>
      </c>
      <c r="E19" s="101"/>
      <c r="F19" s="102" t="s">
        <v>0</v>
      </c>
      <c r="G19" s="10"/>
      <c r="H19" s="10"/>
      <c r="I19" s="10"/>
    </row>
    <row r="20" spans="1:9" s="2" customFormat="1" ht="40.5" x14ac:dyDescent="0.25">
      <c r="A20" s="88"/>
      <c r="B20" s="88" t="s">
        <v>201</v>
      </c>
      <c r="C20" s="103" t="s">
        <v>8</v>
      </c>
      <c r="D20" s="104" t="s">
        <v>74</v>
      </c>
      <c r="E20" s="101" t="s">
        <v>75</v>
      </c>
      <c r="F20" s="105" t="s">
        <v>0</v>
      </c>
      <c r="G20" s="10"/>
      <c r="H20" s="10"/>
      <c r="I20" s="10"/>
    </row>
    <row r="21" spans="1:9" s="2" customFormat="1" ht="20.25" x14ac:dyDescent="0.25">
      <c r="A21" s="88"/>
      <c r="B21" s="106"/>
      <c r="C21" s="107"/>
      <c r="D21" s="108" t="s">
        <v>9</v>
      </c>
      <c r="E21" s="109"/>
      <c r="F21" s="110" t="s">
        <v>212</v>
      </c>
      <c r="G21" s="10"/>
      <c r="H21" s="10"/>
      <c r="I21" s="10"/>
    </row>
    <row r="22" spans="1:9" s="2" customFormat="1" ht="20.25" x14ac:dyDescent="0.25">
      <c r="A22" s="88"/>
      <c r="B22" s="88"/>
      <c r="C22" s="111"/>
      <c r="D22" s="112" t="s">
        <v>76</v>
      </c>
      <c r="E22" s="113"/>
      <c r="F22" s="114">
        <v>0</v>
      </c>
      <c r="G22" s="10"/>
      <c r="H22" s="10"/>
      <c r="I22" s="10"/>
    </row>
    <row r="23" spans="1:9" s="2" customFormat="1" ht="20.25" x14ac:dyDescent="0.25">
      <c r="A23" s="88"/>
      <c r="B23" s="88"/>
      <c r="C23" s="115"/>
      <c r="D23" s="116" t="s">
        <v>77</v>
      </c>
      <c r="E23" s="117"/>
      <c r="F23" s="118">
        <v>0</v>
      </c>
      <c r="G23" s="10"/>
      <c r="H23" s="10"/>
      <c r="I23" s="10"/>
    </row>
    <row r="24" spans="1:9" s="2" customFormat="1" ht="40.5" x14ac:dyDescent="0.25">
      <c r="A24" s="88"/>
      <c r="B24" s="88" t="s">
        <v>201</v>
      </c>
      <c r="C24" s="103" t="s">
        <v>10</v>
      </c>
      <c r="D24" s="104" t="s">
        <v>78</v>
      </c>
      <c r="E24" s="101" t="s">
        <v>79</v>
      </c>
      <c r="F24" s="105" t="str">
        <f t="shared" ref="F24" si="3">IF(F25&gt;=0.9,"Đạt","Chưa")</f>
        <v>Đạt</v>
      </c>
      <c r="G24" s="10"/>
      <c r="H24" s="10"/>
      <c r="I24" s="10"/>
    </row>
    <row r="25" spans="1:9" s="2" customFormat="1" ht="20.25" x14ac:dyDescent="0.25">
      <c r="A25" s="88"/>
      <c r="B25" s="106"/>
      <c r="C25" s="107"/>
      <c r="D25" s="108" t="s">
        <v>9</v>
      </c>
      <c r="E25" s="109"/>
      <c r="F25" s="110">
        <f t="shared" ref="F25" si="4">F26/F27</f>
        <v>1</v>
      </c>
      <c r="G25" s="10"/>
      <c r="H25" s="10"/>
      <c r="I25" s="10"/>
    </row>
    <row r="26" spans="1:9" s="2" customFormat="1" ht="20.25" x14ac:dyDescent="0.25">
      <c r="A26" s="88"/>
      <c r="B26" s="88"/>
      <c r="C26" s="111"/>
      <c r="D26" s="112" t="s">
        <v>80</v>
      </c>
      <c r="E26" s="113"/>
      <c r="F26" s="114">
        <v>2.19</v>
      </c>
      <c r="G26" s="10"/>
      <c r="H26" s="10"/>
      <c r="I26" s="10"/>
    </row>
    <row r="27" spans="1:9" s="2" customFormat="1" ht="20.25" x14ac:dyDescent="0.25">
      <c r="A27" s="88"/>
      <c r="B27" s="88"/>
      <c r="C27" s="115"/>
      <c r="D27" s="116" t="s">
        <v>81</v>
      </c>
      <c r="E27" s="117"/>
      <c r="F27" s="118">
        <v>2.19</v>
      </c>
      <c r="G27" s="10"/>
      <c r="H27" s="10"/>
      <c r="I27" s="10"/>
    </row>
    <row r="28" spans="1:9" s="2" customFormat="1" ht="40.5" x14ac:dyDescent="0.25">
      <c r="A28" s="88"/>
      <c r="B28" s="88" t="s">
        <v>201</v>
      </c>
      <c r="C28" s="103" t="s">
        <v>11</v>
      </c>
      <c r="D28" s="104" t="s">
        <v>82</v>
      </c>
      <c r="E28" s="101" t="s">
        <v>75</v>
      </c>
      <c r="F28" s="105" t="str">
        <f t="shared" ref="F28" si="5">IF(F29=1,"Đạt","Chưa")</f>
        <v>Đạt</v>
      </c>
      <c r="G28" s="10"/>
      <c r="H28" s="10"/>
      <c r="I28" s="10"/>
    </row>
    <row r="29" spans="1:9" s="2" customFormat="1" ht="20.25" x14ac:dyDescent="0.25">
      <c r="A29" s="88"/>
      <c r="B29" s="106"/>
      <c r="C29" s="107"/>
      <c r="D29" s="108" t="s">
        <v>9</v>
      </c>
      <c r="E29" s="109"/>
      <c r="F29" s="119">
        <f t="shared" ref="F29" si="6">F30/F31</f>
        <v>1</v>
      </c>
      <c r="G29" s="10"/>
      <c r="H29" s="10"/>
      <c r="I29" s="10"/>
    </row>
    <row r="30" spans="1:9" s="2" customFormat="1" ht="20.25" x14ac:dyDescent="0.25">
      <c r="A30" s="88"/>
      <c r="B30" s="88"/>
      <c r="C30" s="111"/>
      <c r="D30" s="112" t="s">
        <v>83</v>
      </c>
      <c r="E30" s="113"/>
      <c r="F30" s="114">
        <v>1.75</v>
      </c>
      <c r="G30" s="10"/>
      <c r="H30" s="10"/>
      <c r="I30" s="10"/>
    </row>
    <row r="31" spans="1:9" s="2" customFormat="1" ht="20.25" x14ac:dyDescent="0.25">
      <c r="A31" s="88"/>
      <c r="B31" s="88"/>
      <c r="C31" s="115"/>
      <c r="D31" s="116" t="s">
        <v>84</v>
      </c>
      <c r="E31" s="117"/>
      <c r="F31" s="118">
        <v>1.75</v>
      </c>
      <c r="G31" s="10"/>
      <c r="H31" s="10"/>
      <c r="I31" s="10"/>
    </row>
    <row r="32" spans="1:9" s="2" customFormat="1" ht="40.5" x14ac:dyDescent="0.25">
      <c r="A32" s="88"/>
      <c r="B32" s="88" t="s">
        <v>201</v>
      </c>
      <c r="C32" s="103" t="s">
        <v>12</v>
      </c>
      <c r="D32" s="104" t="s">
        <v>85</v>
      </c>
      <c r="E32" s="101" t="s">
        <v>86</v>
      </c>
      <c r="F32" s="105" t="str">
        <f t="shared" ref="F32" si="7">IF(F33&gt;=0.5,"Đạt","Chưa")</f>
        <v>Đạt</v>
      </c>
      <c r="G32" s="10"/>
      <c r="H32" s="10"/>
      <c r="I32" s="10"/>
    </row>
    <row r="33" spans="1:9" s="2" customFormat="1" ht="20.25" x14ac:dyDescent="0.25">
      <c r="A33" s="88"/>
      <c r="B33" s="106"/>
      <c r="C33" s="107"/>
      <c r="D33" s="108" t="s">
        <v>9</v>
      </c>
      <c r="E33" s="109"/>
      <c r="F33" s="119">
        <f t="shared" ref="F33" si="8">F34/F35</f>
        <v>0.95211267605633809</v>
      </c>
      <c r="G33" s="10"/>
      <c r="H33" s="10"/>
      <c r="I33" s="10"/>
    </row>
    <row r="34" spans="1:9" s="2" customFormat="1" ht="40.5" x14ac:dyDescent="0.25">
      <c r="A34" s="88"/>
      <c r="B34" s="88"/>
      <c r="C34" s="111"/>
      <c r="D34" s="112" t="s">
        <v>87</v>
      </c>
      <c r="E34" s="113"/>
      <c r="F34" s="114">
        <v>6.76</v>
      </c>
      <c r="G34" s="10"/>
      <c r="H34" s="10"/>
      <c r="I34" s="10"/>
    </row>
    <row r="35" spans="1:9" s="2" customFormat="1" ht="20.25" x14ac:dyDescent="0.25">
      <c r="A35" s="88"/>
      <c r="B35" s="88"/>
      <c r="C35" s="115"/>
      <c r="D35" s="116" t="s">
        <v>88</v>
      </c>
      <c r="E35" s="117"/>
      <c r="F35" s="118">
        <v>7.1</v>
      </c>
      <c r="G35" s="10"/>
      <c r="H35" s="10"/>
      <c r="I35" s="10"/>
    </row>
    <row r="36" spans="1:9" s="2" customFormat="1" ht="20.25" x14ac:dyDescent="0.25">
      <c r="A36" s="88" t="s">
        <v>200</v>
      </c>
      <c r="B36" s="88"/>
      <c r="C36" s="99">
        <v>3</v>
      </c>
      <c r="D36" s="120" t="s">
        <v>185</v>
      </c>
      <c r="E36" s="121"/>
      <c r="F36" s="122" t="str">
        <f t="shared" ref="F36" si="9">IF(COUNTIF(F37:F41,"Đạt")=2,"Đạt","Chưa")</f>
        <v>Đạt</v>
      </c>
      <c r="G36" s="10"/>
      <c r="H36" s="10"/>
      <c r="I36" s="10"/>
    </row>
    <row r="37" spans="1:9" s="2" customFormat="1" ht="40.5" x14ac:dyDescent="0.25">
      <c r="A37" s="88"/>
      <c r="B37" s="88" t="s">
        <v>201</v>
      </c>
      <c r="C37" s="103" t="s">
        <v>13</v>
      </c>
      <c r="D37" s="104" t="s">
        <v>89</v>
      </c>
      <c r="E37" s="101" t="s">
        <v>90</v>
      </c>
      <c r="F37" s="105" t="str">
        <f t="shared" ref="F37" si="10">IF(F38&gt;=0.8,"Đạt","Chưa")</f>
        <v>Đạt</v>
      </c>
      <c r="G37" s="10"/>
      <c r="H37" s="10"/>
      <c r="I37" s="10"/>
    </row>
    <row r="38" spans="1:9" s="2" customFormat="1" ht="20.25" x14ac:dyDescent="0.25">
      <c r="A38" s="88"/>
      <c r="B38" s="88"/>
      <c r="C38" s="107"/>
      <c r="D38" s="108" t="s">
        <v>9</v>
      </c>
      <c r="E38" s="109"/>
      <c r="F38" s="119">
        <f t="shared" ref="F38" si="11">F39/F40</f>
        <v>1</v>
      </c>
      <c r="G38" s="10"/>
      <c r="H38" s="10"/>
      <c r="I38" s="10"/>
    </row>
    <row r="39" spans="1:9" s="2" customFormat="1" ht="20.25" x14ac:dyDescent="0.25">
      <c r="A39" s="88"/>
      <c r="B39" s="88"/>
      <c r="C39" s="111"/>
      <c r="D39" s="112" t="s">
        <v>91</v>
      </c>
      <c r="E39" s="113"/>
      <c r="F39" s="114">
        <v>2275</v>
      </c>
      <c r="G39" s="10"/>
      <c r="H39" s="10"/>
      <c r="I39" s="10"/>
    </row>
    <row r="40" spans="1:9" s="2" customFormat="1" ht="20.25" x14ac:dyDescent="0.25">
      <c r="A40" s="88"/>
      <c r="B40" s="88"/>
      <c r="C40" s="115"/>
      <c r="D40" s="116" t="s">
        <v>92</v>
      </c>
      <c r="E40" s="117"/>
      <c r="F40" s="118">
        <v>2275</v>
      </c>
      <c r="G40" s="10"/>
      <c r="H40" s="10"/>
      <c r="I40" s="10"/>
    </row>
    <row r="41" spans="1:9" s="2" customFormat="1" ht="40.5" x14ac:dyDescent="0.25">
      <c r="A41" s="88"/>
      <c r="B41" s="88" t="s">
        <v>201</v>
      </c>
      <c r="C41" s="123" t="s">
        <v>14</v>
      </c>
      <c r="D41" s="91" t="s">
        <v>186</v>
      </c>
      <c r="E41" s="92" t="s">
        <v>93</v>
      </c>
      <c r="F41" s="93" t="s">
        <v>0</v>
      </c>
      <c r="G41" s="10"/>
      <c r="H41" s="10"/>
      <c r="I41" s="10"/>
    </row>
    <row r="42" spans="1:9" s="2" customFormat="1" ht="20.25" x14ac:dyDescent="0.25">
      <c r="A42" s="88" t="s">
        <v>200</v>
      </c>
      <c r="B42" s="88"/>
      <c r="C42" s="124">
        <v>4</v>
      </c>
      <c r="D42" s="125" t="s">
        <v>15</v>
      </c>
      <c r="E42" s="92"/>
      <c r="F42" s="122" t="str">
        <f t="shared" ref="F42" si="12">IF(COUNTIF(F43:F44,"Đạt")=2,"Đạt","Chưa")</f>
        <v>Đạt</v>
      </c>
      <c r="G42" s="10"/>
      <c r="H42" s="10"/>
      <c r="I42" s="10"/>
    </row>
    <row r="43" spans="1:9" s="2" customFormat="1" ht="20.25" x14ac:dyDescent="0.25">
      <c r="A43" s="88"/>
      <c r="B43" s="88" t="s">
        <v>201</v>
      </c>
      <c r="C43" s="103" t="s">
        <v>16</v>
      </c>
      <c r="D43" s="104" t="s">
        <v>94</v>
      </c>
      <c r="E43" s="92" t="s">
        <v>0</v>
      </c>
      <c r="F43" s="93" t="s">
        <v>0</v>
      </c>
      <c r="G43" s="10"/>
      <c r="H43" s="10"/>
      <c r="I43" s="10"/>
    </row>
    <row r="44" spans="1:9" s="2" customFormat="1" ht="40.5" x14ac:dyDescent="0.25">
      <c r="A44" s="88"/>
      <c r="B44" s="88" t="s">
        <v>201</v>
      </c>
      <c r="C44" s="103" t="s">
        <v>17</v>
      </c>
      <c r="D44" s="104" t="s">
        <v>95</v>
      </c>
      <c r="E44" s="101" t="s">
        <v>96</v>
      </c>
      <c r="F44" s="105" t="str">
        <f t="shared" ref="F44" si="13">IF(F45&gt;=0.98,"Đạt","Chưa")</f>
        <v>Đạt</v>
      </c>
      <c r="G44" s="10"/>
      <c r="H44" s="10"/>
      <c r="I44" s="10"/>
    </row>
    <row r="45" spans="1:9" s="2" customFormat="1" ht="20.25" x14ac:dyDescent="0.25">
      <c r="A45" s="88"/>
      <c r="B45" s="106"/>
      <c r="C45" s="107"/>
      <c r="D45" s="108" t="s">
        <v>9</v>
      </c>
      <c r="E45" s="109"/>
      <c r="F45" s="119">
        <f t="shared" ref="F45" si="14">F46/F47</f>
        <v>0.99884659746251436</v>
      </c>
      <c r="G45" s="10"/>
      <c r="H45" s="10"/>
      <c r="I45" s="10"/>
    </row>
    <row r="46" spans="1:9" s="2" customFormat="1" ht="20.25" x14ac:dyDescent="0.25">
      <c r="A46" s="88"/>
      <c r="B46" s="88"/>
      <c r="C46" s="111"/>
      <c r="D46" s="112" t="s">
        <v>97</v>
      </c>
      <c r="E46" s="113"/>
      <c r="F46" s="114">
        <v>4330</v>
      </c>
      <c r="G46" s="10"/>
      <c r="H46" s="10"/>
      <c r="I46" s="10"/>
    </row>
    <row r="47" spans="1:9" s="2" customFormat="1" ht="20.25" x14ac:dyDescent="0.25">
      <c r="A47" s="88"/>
      <c r="B47" s="88"/>
      <c r="C47" s="115"/>
      <c r="D47" s="116" t="s">
        <v>98</v>
      </c>
      <c r="E47" s="117"/>
      <c r="F47" s="118">
        <v>4335</v>
      </c>
      <c r="G47" s="10"/>
      <c r="H47" s="10"/>
      <c r="I47" s="10"/>
    </row>
    <row r="48" spans="1:9" s="2" customFormat="1" ht="20.25" x14ac:dyDescent="0.25">
      <c r="A48" s="88" t="s">
        <v>200</v>
      </c>
      <c r="B48" s="88" t="s">
        <v>201</v>
      </c>
      <c r="C48" s="99">
        <v>5</v>
      </c>
      <c r="D48" s="125" t="s">
        <v>187</v>
      </c>
      <c r="E48" s="101" t="s">
        <v>86</v>
      </c>
      <c r="F48" s="102" t="str">
        <f t="shared" ref="F48" si="15">IF(AND(F51&gt;3,F49&gt;0.7),"Đạt",IF(AND(F51&lt;=3,F49&gt;=0.5),"Đạt","Chưa"))</f>
        <v>Đạt</v>
      </c>
      <c r="G48" s="10"/>
      <c r="H48" s="10"/>
      <c r="I48" s="10"/>
    </row>
    <row r="49" spans="1:9" s="2" customFormat="1" ht="60.75" x14ac:dyDescent="0.25">
      <c r="A49" s="88"/>
      <c r="B49" s="106"/>
      <c r="C49" s="107"/>
      <c r="D49" s="126" t="s">
        <v>99</v>
      </c>
      <c r="E49" s="109"/>
      <c r="F49" s="119">
        <f t="shared" ref="F49" si="16">F50/F51</f>
        <v>1</v>
      </c>
      <c r="G49" s="10"/>
      <c r="H49" s="10"/>
      <c r="I49" s="10"/>
    </row>
    <row r="50" spans="1:9" s="2" customFormat="1" ht="20.25" x14ac:dyDescent="0.25">
      <c r="A50" s="88"/>
      <c r="B50" s="88"/>
      <c r="C50" s="111"/>
      <c r="D50" s="112" t="s">
        <v>100</v>
      </c>
      <c r="E50" s="113"/>
      <c r="F50" s="114">
        <v>4</v>
      </c>
      <c r="G50" s="10"/>
      <c r="H50" s="10"/>
      <c r="I50" s="10"/>
    </row>
    <row r="51" spans="1:9" s="2" customFormat="1" ht="20.25" x14ac:dyDescent="0.25">
      <c r="A51" s="88"/>
      <c r="B51" s="88"/>
      <c r="C51" s="115"/>
      <c r="D51" s="116" t="s">
        <v>101</v>
      </c>
      <c r="E51" s="117"/>
      <c r="F51" s="118">
        <v>4</v>
      </c>
      <c r="G51" s="10"/>
      <c r="H51" s="10"/>
      <c r="I51" s="10"/>
    </row>
    <row r="52" spans="1:9" s="2" customFormat="1" ht="20.25" x14ac:dyDescent="0.25">
      <c r="A52" s="88" t="s">
        <v>200</v>
      </c>
      <c r="B52" s="88"/>
      <c r="C52" s="124">
        <v>6</v>
      </c>
      <c r="D52" s="127" t="s">
        <v>18</v>
      </c>
      <c r="E52" s="128"/>
      <c r="F52" s="122" t="str">
        <f t="shared" ref="F52" si="17">IF(COUNTIF(F53:F56,"Đạt")=3,"Đạt","Chưa")</f>
        <v>Đạt</v>
      </c>
      <c r="G52" s="10"/>
      <c r="H52" s="10"/>
      <c r="I52" s="10"/>
    </row>
    <row r="53" spans="1:9" s="2" customFormat="1" ht="40.5" x14ac:dyDescent="0.25">
      <c r="A53" s="88"/>
      <c r="B53" s="88" t="s">
        <v>201</v>
      </c>
      <c r="C53" s="123" t="s">
        <v>19</v>
      </c>
      <c r="D53" s="91" t="s">
        <v>102</v>
      </c>
      <c r="E53" s="92" t="s">
        <v>0</v>
      </c>
      <c r="F53" s="93" t="s">
        <v>0</v>
      </c>
      <c r="G53" s="10"/>
      <c r="H53" s="10"/>
      <c r="I53" s="10"/>
    </row>
    <row r="54" spans="1:9" s="2" customFormat="1" ht="40.5" x14ac:dyDescent="0.25">
      <c r="A54" s="88"/>
      <c r="B54" s="88" t="s">
        <v>201</v>
      </c>
      <c r="C54" s="103" t="s">
        <v>20</v>
      </c>
      <c r="D54" s="91" t="s">
        <v>103</v>
      </c>
      <c r="E54" s="92" t="s">
        <v>0</v>
      </c>
      <c r="F54" s="93" t="s">
        <v>0</v>
      </c>
      <c r="G54" s="10"/>
      <c r="H54" s="10"/>
      <c r="I54" s="10"/>
    </row>
    <row r="55" spans="1:9" s="2" customFormat="1" ht="40.5" x14ac:dyDescent="0.25">
      <c r="A55" s="88"/>
      <c r="B55" s="88" t="s">
        <v>201</v>
      </c>
      <c r="C55" s="103" t="s">
        <v>21</v>
      </c>
      <c r="D55" s="104" t="s">
        <v>104</v>
      </c>
      <c r="E55" s="101" t="s">
        <v>75</v>
      </c>
      <c r="F55" s="105" t="s">
        <v>0</v>
      </c>
      <c r="G55" s="10"/>
      <c r="H55" s="10"/>
      <c r="I55" s="10"/>
    </row>
    <row r="56" spans="1:9" s="2" customFormat="1" ht="20.25" x14ac:dyDescent="0.25">
      <c r="A56" s="88"/>
      <c r="B56" s="106"/>
      <c r="C56" s="107"/>
      <c r="D56" s="108" t="s">
        <v>9</v>
      </c>
      <c r="E56" s="109"/>
      <c r="F56" s="119">
        <f t="shared" ref="F56" si="18">F57/F58</f>
        <v>1</v>
      </c>
      <c r="G56" s="10"/>
      <c r="H56" s="10"/>
      <c r="I56" s="10"/>
    </row>
    <row r="57" spans="1:9" s="2" customFormat="1" ht="20.25" x14ac:dyDescent="0.25">
      <c r="A57" s="88"/>
      <c r="B57" s="88"/>
      <c r="C57" s="111"/>
      <c r="D57" s="112" t="s">
        <v>105</v>
      </c>
      <c r="E57" s="113"/>
      <c r="F57" s="114">
        <v>6</v>
      </c>
      <c r="G57" s="10"/>
      <c r="H57" s="10"/>
      <c r="I57" s="10"/>
    </row>
    <row r="58" spans="1:9" s="2" customFormat="1" ht="20.25" x14ac:dyDescent="0.25">
      <c r="A58" s="88"/>
      <c r="B58" s="88"/>
      <c r="C58" s="115"/>
      <c r="D58" s="116" t="s">
        <v>106</v>
      </c>
      <c r="E58" s="117"/>
      <c r="F58" s="118">
        <v>6</v>
      </c>
      <c r="G58" s="10"/>
      <c r="H58" s="10"/>
      <c r="I58" s="10"/>
    </row>
    <row r="59" spans="1:9" s="2" customFormat="1" ht="40.5" x14ac:dyDescent="0.25">
      <c r="A59" s="88" t="s">
        <v>200</v>
      </c>
      <c r="B59" s="88" t="s">
        <v>201</v>
      </c>
      <c r="C59" s="99">
        <v>7</v>
      </c>
      <c r="D59" s="125" t="s">
        <v>433</v>
      </c>
      <c r="E59" s="92" t="s">
        <v>0</v>
      </c>
      <c r="F59" s="122" t="s">
        <v>0</v>
      </c>
      <c r="G59" s="10"/>
      <c r="H59" s="10"/>
      <c r="I59" s="10"/>
    </row>
    <row r="60" spans="1:9" s="2" customFormat="1" ht="20.25" x14ac:dyDescent="0.25">
      <c r="A60" s="88" t="s">
        <v>200</v>
      </c>
      <c r="B60" s="88"/>
      <c r="C60" s="99">
        <v>8</v>
      </c>
      <c r="D60" s="125" t="s">
        <v>22</v>
      </c>
      <c r="E60" s="92"/>
      <c r="F60" s="122" t="str">
        <f t="shared" ref="F60" si="19">IF(COUNTIF(F61:F64,"Đạt")=4,"Đạt","Chưa")</f>
        <v>Đạt</v>
      </c>
      <c r="G60" s="10"/>
      <c r="H60" s="10"/>
      <c r="I60" s="10"/>
    </row>
    <row r="61" spans="1:9" s="2" customFormat="1" ht="20.25" x14ac:dyDescent="0.25">
      <c r="A61" s="88"/>
      <c r="B61" s="88" t="s">
        <v>201</v>
      </c>
      <c r="C61" s="103" t="s">
        <v>23</v>
      </c>
      <c r="D61" s="91" t="s">
        <v>188</v>
      </c>
      <c r="E61" s="92" t="s">
        <v>0</v>
      </c>
      <c r="F61" s="93" t="s">
        <v>0</v>
      </c>
      <c r="G61" s="10"/>
      <c r="H61" s="10"/>
      <c r="I61" s="10"/>
    </row>
    <row r="62" spans="1:9" s="2" customFormat="1" ht="20.25" x14ac:dyDescent="0.25">
      <c r="A62" s="88"/>
      <c r="B62" s="88" t="s">
        <v>201</v>
      </c>
      <c r="C62" s="103" t="s">
        <v>24</v>
      </c>
      <c r="D62" s="91" t="s">
        <v>189</v>
      </c>
      <c r="E62" s="92" t="s">
        <v>0</v>
      </c>
      <c r="F62" s="93" t="s">
        <v>0</v>
      </c>
      <c r="G62" s="10"/>
      <c r="H62" s="10"/>
      <c r="I62" s="10"/>
    </row>
    <row r="63" spans="1:9" s="2" customFormat="1" ht="20.25" x14ac:dyDescent="0.25">
      <c r="A63" s="88"/>
      <c r="B63" s="88" t="s">
        <v>201</v>
      </c>
      <c r="C63" s="103" t="s">
        <v>25</v>
      </c>
      <c r="D63" s="91" t="s">
        <v>190</v>
      </c>
      <c r="E63" s="92" t="s">
        <v>0</v>
      </c>
      <c r="F63" s="93" t="s">
        <v>0</v>
      </c>
      <c r="G63" s="10"/>
      <c r="H63" s="10"/>
      <c r="I63" s="10"/>
    </row>
    <row r="64" spans="1:9" s="2" customFormat="1" ht="40.5" x14ac:dyDescent="0.25">
      <c r="A64" s="88"/>
      <c r="B64" s="88" t="s">
        <v>201</v>
      </c>
      <c r="C64" s="103" t="s">
        <v>26</v>
      </c>
      <c r="D64" s="91" t="s">
        <v>191</v>
      </c>
      <c r="E64" s="92" t="s">
        <v>0</v>
      </c>
      <c r="F64" s="93" t="s">
        <v>0</v>
      </c>
      <c r="G64" s="10"/>
      <c r="H64" s="10"/>
      <c r="I64" s="10"/>
    </row>
    <row r="65" spans="1:9" s="2" customFormat="1" ht="20.25" x14ac:dyDescent="0.25">
      <c r="A65" s="88" t="s">
        <v>200</v>
      </c>
      <c r="B65" s="88"/>
      <c r="C65" s="129">
        <v>9</v>
      </c>
      <c r="D65" s="130" t="s">
        <v>27</v>
      </c>
      <c r="E65" s="131"/>
      <c r="F65" s="122" t="str">
        <f t="shared" ref="F65" si="20">IF(COUNTIF(F66:F70,"Đạt")=2,"Đạt","Chưa")</f>
        <v>Đạt</v>
      </c>
      <c r="G65" s="10"/>
      <c r="H65" s="10"/>
      <c r="I65" s="10"/>
    </row>
    <row r="66" spans="1:9" s="2" customFormat="1" ht="20.25" x14ac:dyDescent="0.25">
      <c r="A66" s="88"/>
      <c r="B66" s="88" t="s">
        <v>201</v>
      </c>
      <c r="C66" s="103" t="s">
        <v>28</v>
      </c>
      <c r="D66" s="104" t="s">
        <v>107</v>
      </c>
      <c r="E66" s="101" t="s">
        <v>108</v>
      </c>
      <c r="F66" s="105" t="str">
        <f t="shared" ref="F66" si="21">IF(F67=0,"Đạt","Chưa")</f>
        <v>Đạt</v>
      </c>
      <c r="G66" s="10"/>
      <c r="H66" s="10"/>
      <c r="I66" s="10"/>
    </row>
    <row r="67" spans="1:9" s="2" customFormat="1" ht="20.25" x14ac:dyDescent="0.25">
      <c r="A67" s="88"/>
      <c r="B67" s="106"/>
      <c r="C67" s="107"/>
      <c r="D67" s="108" t="s">
        <v>9</v>
      </c>
      <c r="E67" s="109"/>
      <c r="F67" s="119">
        <v>0</v>
      </c>
      <c r="G67" s="10"/>
      <c r="H67" s="10"/>
      <c r="I67" s="10"/>
    </row>
    <row r="68" spans="1:9" s="2" customFormat="1" ht="20.25" x14ac:dyDescent="0.25">
      <c r="A68" s="88"/>
      <c r="B68" s="88"/>
      <c r="C68" s="111"/>
      <c r="D68" s="112" t="s">
        <v>109</v>
      </c>
      <c r="E68" s="113"/>
      <c r="F68" s="114">
        <v>0</v>
      </c>
      <c r="G68" s="10"/>
      <c r="H68" s="10"/>
      <c r="I68" s="10"/>
    </row>
    <row r="69" spans="1:9" s="2" customFormat="1" ht="20.25" x14ac:dyDescent="0.25">
      <c r="A69" s="88"/>
      <c r="B69" s="88"/>
      <c r="C69" s="115"/>
      <c r="D69" s="116" t="s">
        <v>98</v>
      </c>
      <c r="E69" s="117"/>
      <c r="F69" s="118">
        <v>4335</v>
      </c>
      <c r="G69" s="10"/>
      <c r="H69" s="10"/>
      <c r="I69" s="10"/>
    </row>
    <row r="70" spans="1:9" s="2" customFormat="1" ht="20.25" x14ac:dyDescent="0.25">
      <c r="A70" s="88"/>
      <c r="B70" s="88" t="s">
        <v>201</v>
      </c>
      <c r="C70" s="103" t="s">
        <v>29</v>
      </c>
      <c r="D70" s="104" t="s">
        <v>110</v>
      </c>
      <c r="E70" s="101" t="s">
        <v>111</v>
      </c>
      <c r="F70" s="105" t="str">
        <f t="shared" ref="F70" si="22">IF(F71&gt;=0.75,"Đạt","Chưa")</f>
        <v>Đạt</v>
      </c>
      <c r="G70" s="10"/>
      <c r="H70" s="10"/>
      <c r="I70" s="10"/>
    </row>
    <row r="71" spans="1:9" s="2" customFormat="1" ht="20.25" x14ac:dyDescent="0.25">
      <c r="A71" s="88"/>
      <c r="B71" s="106"/>
      <c r="C71" s="107"/>
      <c r="D71" s="108" t="s">
        <v>9</v>
      </c>
      <c r="E71" s="109"/>
      <c r="F71" s="119">
        <f t="shared" ref="F71" si="23">F72/F73</f>
        <v>0.95040369088811993</v>
      </c>
      <c r="G71" s="10"/>
      <c r="H71" s="10"/>
      <c r="I71" s="10"/>
    </row>
    <row r="72" spans="1:9" s="2" customFormat="1" ht="20.25" x14ac:dyDescent="0.25">
      <c r="A72" s="88"/>
      <c r="B72" s="88"/>
      <c r="C72" s="111"/>
      <c r="D72" s="112" t="s">
        <v>112</v>
      </c>
      <c r="E72" s="113"/>
      <c r="F72" s="114">
        <v>4120</v>
      </c>
      <c r="G72" s="10"/>
      <c r="H72" s="10"/>
      <c r="I72" s="10"/>
    </row>
    <row r="73" spans="1:9" s="2" customFormat="1" ht="20.25" x14ac:dyDescent="0.25">
      <c r="A73" s="88"/>
      <c r="B73" s="88"/>
      <c r="C73" s="115"/>
      <c r="D73" s="116" t="s">
        <v>98</v>
      </c>
      <c r="E73" s="117"/>
      <c r="F73" s="118">
        <v>4335</v>
      </c>
      <c r="G73" s="10"/>
      <c r="H73" s="10"/>
      <c r="I73" s="10"/>
    </row>
    <row r="74" spans="1:9" s="2" customFormat="1" ht="20.25" x14ac:dyDescent="0.25">
      <c r="A74" s="88"/>
      <c r="B74" s="88"/>
      <c r="C74" s="95" t="s">
        <v>205</v>
      </c>
      <c r="D74" s="132"/>
      <c r="E74" s="133"/>
      <c r="F74" s="134"/>
      <c r="G74" s="10"/>
      <c r="H74" s="10"/>
      <c r="I74" s="10"/>
    </row>
    <row r="75" spans="1:9" s="2" customFormat="1" ht="15" customHeight="1" x14ac:dyDescent="0.25">
      <c r="A75" s="88" t="s">
        <v>200</v>
      </c>
      <c r="B75" s="88" t="s">
        <v>201</v>
      </c>
      <c r="C75" s="129">
        <v>10</v>
      </c>
      <c r="D75" s="155" t="s">
        <v>195</v>
      </c>
      <c r="E75" s="157" t="s">
        <v>194</v>
      </c>
      <c r="F75" s="102" t="str">
        <f t="shared" ref="F75" si="24">IF(F76&gt;=53,"Đạt","Chưa")</f>
        <v>Đạt</v>
      </c>
      <c r="G75" s="10"/>
      <c r="H75" s="10"/>
      <c r="I75" s="10"/>
    </row>
    <row r="76" spans="1:9" s="2" customFormat="1" ht="20.25" x14ac:dyDescent="0.25">
      <c r="A76" s="88"/>
      <c r="B76" s="106"/>
      <c r="C76" s="124"/>
      <c r="D76" s="156"/>
      <c r="E76" s="158"/>
      <c r="F76" s="135">
        <v>65.619</v>
      </c>
      <c r="G76" s="10"/>
      <c r="H76" s="10"/>
      <c r="I76" s="10"/>
    </row>
    <row r="77" spans="1:9" s="2" customFormat="1" ht="20.25" x14ac:dyDescent="0.25">
      <c r="A77" s="88" t="s">
        <v>200</v>
      </c>
      <c r="B77" s="106" t="s">
        <v>201</v>
      </c>
      <c r="C77" s="99">
        <v>11</v>
      </c>
      <c r="D77" s="125" t="s">
        <v>30</v>
      </c>
      <c r="E77" s="101" t="s">
        <v>196</v>
      </c>
      <c r="F77" s="102" t="str">
        <f t="shared" ref="F77" si="25">IF(F78&lt;0.04,"Đạt","Chưa")</f>
        <v>Đạt</v>
      </c>
      <c r="G77" s="10"/>
      <c r="H77" s="10"/>
      <c r="I77" s="10"/>
    </row>
    <row r="78" spans="1:9" s="2" customFormat="1" ht="20.25" x14ac:dyDescent="0.25">
      <c r="A78" s="88"/>
      <c r="B78" s="106"/>
      <c r="C78" s="136"/>
      <c r="D78" s="137" t="s">
        <v>208</v>
      </c>
      <c r="E78" s="137"/>
      <c r="F78" s="138">
        <f t="shared" ref="F78" si="26">F79+F82</f>
        <v>2.1453287197231833E-2</v>
      </c>
      <c r="G78" s="10"/>
      <c r="H78" s="10"/>
      <c r="I78" s="10"/>
    </row>
    <row r="79" spans="1:9" s="2" customFormat="1" ht="20.25" x14ac:dyDescent="0.25">
      <c r="A79" s="88"/>
      <c r="B79" s="106"/>
      <c r="C79" s="136"/>
      <c r="D79" s="108" t="s">
        <v>209</v>
      </c>
      <c r="E79" s="108"/>
      <c r="F79" s="139">
        <f t="shared" ref="F79" si="27">F80/F81</f>
        <v>4.3829296424452132E-3</v>
      </c>
      <c r="G79" s="10"/>
      <c r="H79" s="10"/>
      <c r="I79" s="10"/>
    </row>
    <row r="80" spans="1:9" s="2" customFormat="1" ht="20.25" x14ac:dyDescent="0.25">
      <c r="A80" s="88"/>
      <c r="B80" s="106"/>
      <c r="C80" s="136"/>
      <c r="D80" s="112" t="s">
        <v>113</v>
      </c>
      <c r="E80" s="112"/>
      <c r="F80" s="114">
        <v>19</v>
      </c>
      <c r="G80" s="10"/>
      <c r="H80" s="10"/>
      <c r="I80" s="10"/>
    </row>
    <row r="81" spans="1:9" s="2" customFormat="1" ht="20.25" x14ac:dyDescent="0.25">
      <c r="A81" s="88"/>
      <c r="B81" s="106"/>
      <c r="C81" s="136"/>
      <c r="D81" s="116" t="s">
        <v>98</v>
      </c>
      <c r="E81" s="116"/>
      <c r="F81" s="118">
        <v>4335</v>
      </c>
      <c r="G81" s="10"/>
      <c r="H81" s="10"/>
      <c r="I81" s="10"/>
    </row>
    <row r="82" spans="1:9" s="2" customFormat="1" ht="20.25" x14ac:dyDescent="0.25">
      <c r="A82" s="88"/>
      <c r="B82" s="106"/>
      <c r="C82" s="107"/>
      <c r="D82" s="108" t="s">
        <v>210</v>
      </c>
      <c r="E82" s="109"/>
      <c r="F82" s="139">
        <f t="shared" ref="F82" si="28">F83/F84</f>
        <v>1.7070357554786621E-2</v>
      </c>
      <c r="G82" s="10"/>
      <c r="H82" s="10"/>
      <c r="I82" s="10"/>
    </row>
    <row r="83" spans="1:9" s="2" customFormat="1" ht="20.25" x14ac:dyDescent="0.25">
      <c r="A83" s="88"/>
      <c r="B83" s="88"/>
      <c r="C83" s="111"/>
      <c r="D83" s="112" t="s">
        <v>211</v>
      </c>
      <c r="E83" s="113"/>
      <c r="F83" s="114">
        <v>74</v>
      </c>
      <c r="G83" s="10"/>
      <c r="H83" s="10"/>
      <c r="I83" s="10"/>
    </row>
    <row r="84" spans="1:9" s="2" customFormat="1" ht="20.25" x14ac:dyDescent="0.25">
      <c r="A84" s="88"/>
      <c r="B84" s="88"/>
      <c r="C84" s="115"/>
      <c r="D84" s="116" t="s">
        <v>98</v>
      </c>
      <c r="E84" s="117"/>
      <c r="F84" s="118">
        <v>4335</v>
      </c>
      <c r="G84" s="10"/>
      <c r="H84" s="10"/>
      <c r="I84" s="10"/>
    </row>
    <row r="85" spans="1:9" s="2" customFormat="1" ht="20.25" x14ac:dyDescent="0.25">
      <c r="A85" s="88" t="s">
        <v>200</v>
      </c>
      <c r="B85" s="88"/>
      <c r="C85" s="99">
        <v>12</v>
      </c>
      <c r="D85" s="125" t="s">
        <v>31</v>
      </c>
      <c r="E85" s="101"/>
      <c r="F85" s="122" t="str">
        <f t="shared" ref="F85" si="29">IF(COUNTIF(F86:F90,"Đạt")=2,"Đạt","Chưa")</f>
        <v>Đạt</v>
      </c>
      <c r="G85" s="10"/>
      <c r="H85" s="10"/>
      <c r="I85" s="10"/>
    </row>
    <row r="86" spans="1:9" s="2" customFormat="1" ht="20.25" x14ac:dyDescent="0.25">
      <c r="A86" s="88"/>
      <c r="B86" s="88" t="s">
        <v>201</v>
      </c>
      <c r="C86" s="103" t="s">
        <v>32</v>
      </c>
      <c r="D86" s="104" t="s">
        <v>114</v>
      </c>
      <c r="E86" s="101" t="s">
        <v>115</v>
      </c>
      <c r="F86" s="105" t="str">
        <f t="shared" ref="F86" si="30">IF(F87&gt;=0.7,"Đạt","Chưa")</f>
        <v>Đạt</v>
      </c>
      <c r="G86" s="10"/>
      <c r="H86" s="10"/>
      <c r="I86" s="10"/>
    </row>
    <row r="87" spans="1:9" s="2" customFormat="1" ht="20.25" x14ac:dyDescent="0.25">
      <c r="A87" s="88"/>
      <c r="B87" s="106"/>
      <c r="C87" s="107"/>
      <c r="D87" s="108" t="s">
        <v>9</v>
      </c>
      <c r="E87" s="109"/>
      <c r="F87" s="119">
        <f t="shared" ref="F87" si="31">F88/F89</f>
        <v>0.75750481960892313</v>
      </c>
      <c r="G87" s="10"/>
      <c r="H87" s="10"/>
      <c r="I87" s="10"/>
    </row>
    <row r="88" spans="1:9" s="2" customFormat="1" ht="20.25" x14ac:dyDescent="0.25">
      <c r="A88" s="88"/>
      <c r="B88" s="88"/>
      <c r="C88" s="111"/>
      <c r="D88" s="112" t="s">
        <v>116</v>
      </c>
      <c r="E88" s="113"/>
      <c r="F88" s="114">
        <v>5501</v>
      </c>
      <c r="G88" s="10"/>
      <c r="H88" s="10"/>
      <c r="I88" s="10"/>
    </row>
    <row r="89" spans="1:9" s="2" customFormat="1" ht="20.25" x14ac:dyDescent="0.25">
      <c r="A89" s="88"/>
      <c r="B89" s="88"/>
      <c r="C89" s="115"/>
      <c r="D89" s="116" t="s">
        <v>117</v>
      </c>
      <c r="E89" s="117"/>
      <c r="F89" s="118">
        <v>7262</v>
      </c>
      <c r="G89" s="10"/>
      <c r="H89" s="10"/>
      <c r="I89" s="10"/>
    </row>
    <row r="90" spans="1:9" s="2" customFormat="1" ht="20.25" x14ac:dyDescent="0.25">
      <c r="A90" s="88"/>
      <c r="B90" s="88" t="s">
        <v>201</v>
      </c>
      <c r="C90" s="103" t="s">
        <v>33</v>
      </c>
      <c r="D90" s="104" t="s">
        <v>118</v>
      </c>
      <c r="E90" s="101" t="s">
        <v>119</v>
      </c>
      <c r="F90" s="105" t="str">
        <f t="shared" ref="F90" si="32">IF(F91&gt;=0.25,"Đạt","Chưa")</f>
        <v>Đạt</v>
      </c>
      <c r="G90" s="10"/>
      <c r="H90" s="10"/>
      <c r="I90" s="10"/>
    </row>
    <row r="91" spans="1:9" s="2" customFormat="1" ht="20.25" x14ac:dyDescent="0.25">
      <c r="A91" s="88"/>
      <c r="B91" s="106"/>
      <c r="C91" s="107"/>
      <c r="D91" s="108" t="s">
        <v>9</v>
      </c>
      <c r="E91" s="109"/>
      <c r="F91" s="119">
        <f t="shared" ref="F91" si="33">F92/F93</f>
        <v>0.45442026989809969</v>
      </c>
      <c r="G91" s="10"/>
      <c r="H91" s="10"/>
      <c r="I91" s="10"/>
    </row>
    <row r="92" spans="1:9" s="2" customFormat="1" ht="20.25" x14ac:dyDescent="0.25">
      <c r="A92" s="88"/>
      <c r="B92" s="88"/>
      <c r="C92" s="111"/>
      <c r="D92" s="112" t="s">
        <v>120</v>
      </c>
      <c r="E92" s="113"/>
      <c r="F92" s="114">
        <v>3300</v>
      </c>
      <c r="G92" s="10"/>
      <c r="H92" s="10"/>
      <c r="I92" s="10"/>
    </row>
    <row r="93" spans="1:9" s="2" customFormat="1" ht="20.25" x14ac:dyDescent="0.25">
      <c r="A93" s="88"/>
      <c r="B93" s="88"/>
      <c r="C93" s="115"/>
      <c r="D93" s="116" t="s">
        <v>117</v>
      </c>
      <c r="E93" s="117"/>
      <c r="F93" s="118">
        <v>7262</v>
      </c>
      <c r="G93" s="10"/>
      <c r="H93" s="10"/>
      <c r="I93" s="10"/>
    </row>
    <row r="94" spans="1:9" s="2" customFormat="1" ht="20.25" x14ac:dyDescent="0.25">
      <c r="A94" s="88" t="s">
        <v>200</v>
      </c>
      <c r="B94" s="88"/>
      <c r="C94" s="124">
        <v>13</v>
      </c>
      <c r="D94" s="127" t="s">
        <v>34</v>
      </c>
      <c r="E94" s="128"/>
      <c r="F94" s="122" t="str">
        <f t="shared" ref="F94" si="34">IF(COUNTIF(F95:F99,"Đạt")=5,"Đạt","Chưa")</f>
        <v>Đạt</v>
      </c>
      <c r="G94" s="10"/>
      <c r="H94" s="10"/>
      <c r="I94" s="10"/>
    </row>
    <row r="95" spans="1:9" s="2" customFormat="1" ht="40.5" x14ac:dyDescent="0.25">
      <c r="A95" s="88"/>
      <c r="B95" s="88" t="s">
        <v>201</v>
      </c>
      <c r="C95" s="103" t="s">
        <v>35</v>
      </c>
      <c r="D95" s="91" t="s">
        <v>121</v>
      </c>
      <c r="E95" s="92" t="s">
        <v>0</v>
      </c>
      <c r="F95" s="93" t="s">
        <v>0</v>
      </c>
      <c r="G95" s="10"/>
      <c r="H95" s="10"/>
      <c r="I95" s="10"/>
    </row>
    <row r="96" spans="1:9" s="2" customFormat="1" ht="40.5" x14ac:dyDescent="0.25">
      <c r="A96" s="88"/>
      <c r="B96" s="88" t="s">
        <v>201</v>
      </c>
      <c r="C96" s="103" t="s">
        <v>36</v>
      </c>
      <c r="D96" s="91" t="s">
        <v>122</v>
      </c>
      <c r="E96" s="92" t="s">
        <v>0</v>
      </c>
      <c r="F96" s="93" t="s">
        <v>0</v>
      </c>
      <c r="G96" s="10"/>
      <c r="H96" s="10"/>
      <c r="I96" s="10"/>
    </row>
    <row r="97" spans="1:9" s="2" customFormat="1" ht="60.75" x14ac:dyDescent="0.25">
      <c r="A97" s="88"/>
      <c r="B97" s="88" t="s">
        <v>201</v>
      </c>
      <c r="C97" s="103" t="s">
        <v>37</v>
      </c>
      <c r="D97" s="91" t="s">
        <v>123</v>
      </c>
      <c r="E97" s="92" t="s">
        <v>0</v>
      </c>
      <c r="F97" s="93" t="s">
        <v>0</v>
      </c>
      <c r="G97" s="10"/>
      <c r="H97" s="10"/>
      <c r="I97" s="10"/>
    </row>
    <row r="98" spans="1:9" s="2" customFormat="1" ht="60.75" x14ac:dyDescent="0.25">
      <c r="A98" s="88"/>
      <c r="B98" s="88" t="s">
        <v>201</v>
      </c>
      <c r="C98" s="103" t="s">
        <v>38</v>
      </c>
      <c r="D98" s="91" t="s">
        <v>124</v>
      </c>
      <c r="E98" s="92" t="s">
        <v>0</v>
      </c>
      <c r="F98" s="93" t="s">
        <v>0</v>
      </c>
      <c r="G98" s="10"/>
      <c r="H98" s="10"/>
      <c r="I98" s="10"/>
    </row>
    <row r="99" spans="1:9" s="2" customFormat="1" ht="20.25" x14ac:dyDescent="0.25">
      <c r="A99" s="88"/>
      <c r="B99" s="88" t="s">
        <v>201</v>
      </c>
      <c r="C99" s="140" t="s">
        <v>39</v>
      </c>
      <c r="D99" s="91" t="s">
        <v>125</v>
      </c>
      <c r="E99" s="92" t="s">
        <v>0</v>
      </c>
      <c r="F99" s="93" t="s">
        <v>0</v>
      </c>
      <c r="G99" s="10"/>
      <c r="H99" s="10"/>
      <c r="I99" s="10"/>
    </row>
    <row r="100" spans="1:9" s="2" customFormat="1" ht="20.25" x14ac:dyDescent="0.25">
      <c r="A100" s="88"/>
      <c r="B100" s="88"/>
      <c r="C100" s="95" t="s">
        <v>206</v>
      </c>
      <c r="D100" s="104"/>
      <c r="E100" s="133"/>
      <c r="F100" s="134"/>
      <c r="G100" s="10"/>
      <c r="H100" s="10"/>
      <c r="I100" s="10"/>
    </row>
    <row r="101" spans="1:9" s="2" customFormat="1" ht="20.25" x14ac:dyDescent="0.25">
      <c r="A101" s="88" t="s">
        <v>200</v>
      </c>
      <c r="B101" s="88"/>
      <c r="C101" s="124">
        <v>14</v>
      </c>
      <c r="D101" s="125" t="s">
        <v>40</v>
      </c>
      <c r="E101" s="92"/>
      <c r="F101" s="122" t="str">
        <f t="shared" ref="F101" si="35">IF(COUNTIF(F102:F103,"Đạt")=2,"Đạt","Chưa")</f>
        <v>Đạt</v>
      </c>
      <c r="G101" s="10"/>
      <c r="H101" s="10"/>
      <c r="I101" s="10"/>
    </row>
    <row r="102" spans="1:9" s="2" customFormat="1" ht="40.5" x14ac:dyDescent="0.25">
      <c r="A102" s="88"/>
      <c r="B102" s="88" t="s">
        <v>201</v>
      </c>
      <c r="C102" s="123" t="s">
        <v>41</v>
      </c>
      <c r="D102" s="91" t="s">
        <v>126</v>
      </c>
      <c r="E102" s="92" t="s">
        <v>0</v>
      </c>
      <c r="F102" s="93" t="s">
        <v>0</v>
      </c>
      <c r="G102" s="10"/>
      <c r="H102" s="10"/>
      <c r="I102" s="10"/>
    </row>
    <row r="103" spans="1:9" s="2" customFormat="1" ht="40.5" x14ac:dyDescent="0.25">
      <c r="A103" s="88"/>
      <c r="B103" s="88" t="s">
        <v>201</v>
      </c>
      <c r="C103" s="103" t="s">
        <v>42</v>
      </c>
      <c r="D103" s="104" t="s">
        <v>127</v>
      </c>
      <c r="E103" s="101" t="s">
        <v>90</v>
      </c>
      <c r="F103" s="105" t="s">
        <v>0</v>
      </c>
      <c r="G103" s="10"/>
      <c r="H103" s="10"/>
      <c r="I103" s="10"/>
    </row>
    <row r="104" spans="1:9" s="2" customFormat="1" ht="20.25" x14ac:dyDescent="0.25">
      <c r="A104" s="88"/>
      <c r="B104" s="106"/>
      <c r="C104" s="107"/>
      <c r="D104" s="108" t="s">
        <v>9</v>
      </c>
      <c r="E104" s="109"/>
      <c r="F104" s="119">
        <f t="shared" ref="F104" si="36">F105/F106</f>
        <v>1</v>
      </c>
      <c r="G104" s="10"/>
      <c r="H104" s="10"/>
      <c r="I104" s="10"/>
    </row>
    <row r="105" spans="1:9" s="2" customFormat="1" ht="20.25" x14ac:dyDescent="0.25">
      <c r="A105" s="88"/>
      <c r="B105" s="88"/>
      <c r="C105" s="111"/>
      <c r="D105" s="112" t="s">
        <v>128</v>
      </c>
      <c r="E105" s="113"/>
      <c r="F105" s="114">
        <v>187</v>
      </c>
      <c r="G105" s="10"/>
      <c r="H105" s="10"/>
      <c r="I105" s="10"/>
    </row>
    <row r="106" spans="1:9" s="2" customFormat="1" ht="20.25" x14ac:dyDescent="0.25">
      <c r="A106" s="88"/>
      <c r="B106" s="88"/>
      <c r="C106" s="115"/>
      <c r="D106" s="116" t="s">
        <v>129</v>
      </c>
      <c r="E106" s="117"/>
      <c r="F106" s="118">
        <v>187</v>
      </c>
      <c r="G106" s="10"/>
      <c r="H106" s="10"/>
      <c r="I106" s="10"/>
    </row>
    <row r="107" spans="1:9" s="2" customFormat="1" ht="20.25" x14ac:dyDescent="0.25">
      <c r="A107" s="88" t="s">
        <v>200</v>
      </c>
      <c r="B107" s="88"/>
      <c r="C107" s="99">
        <v>15</v>
      </c>
      <c r="D107" s="125" t="s">
        <v>43</v>
      </c>
      <c r="E107" s="101"/>
      <c r="F107" s="122" t="str">
        <f t="shared" ref="F107" si="37">IF(COUNTIF(F108:F117,"Đạt")=4,"Đạt","Chưa")</f>
        <v>Đạt</v>
      </c>
      <c r="G107" s="10"/>
      <c r="H107" s="10"/>
      <c r="I107" s="10"/>
    </row>
    <row r="108" spans="1:9" s="2" customFormat="1" ht="20.25" x14ac:dyDescent="0.25">
      <c r="A108" s="88"/>
      <c r="B108" s="88" t="s">
        <v>201</v>
      </c>
      <c r="C108" s="103" t="s">
        <v>44</v>
      </c>
      <c r="D108" s="104" t="s">
        <v>130</v>
      </c>
      <c r="E108" s="101" t="s">
        <v>79</v>
      </c>
      <c r="F108" s="105" t="str">
        <f t="shared" ref="F108" si="38">IF(F109&gt;=0.9,"Đạt","Chưa")</f>
        <v>Đạt</v>
      </c>
      <c r="G108" s="10"/>
      <c r="H108" s="10"/>
      <c r="I108" s="10"/>
    </row>
    <row r="109" spans="1:9" s="2" customFormat="1" ht="20.25" x14ac:dyDescent="0.25">
      <c r="A109" s="88"/>
      <c r="B109" s="106"/>
      <c r="C109" s="107"/>
      <c r="D109" s="108" t="s">
        <v>9</v>
      </c>
      <c r="E109" s="109"/>
      <c r="F109" s="119">
        <f t="shared" ref="F109" si="39">F110/F111</f>
        <v>0.94277569183701848</v>
      </c>
      <c r="G109" s="10"/>
      <c r="H109" s="10"/>
      <c r="I109" s="10"/>
    </row>
    <row r="110" spans="1:9" s="2" customFormat="1" ht="20.25" x14ac:dyDescent="0.25">
      <c r="A110" s="88"/>
      <c r="B110" s="88"/>
      <c r="C110" s="111"/>
      <c r="D110" s="112" t="s">
        <v>131</v>
      </c>
      <c r="E110" s="113"/>
      <c r="F110" s="114">
        <v>13559</v>
      </c>
      <c r="G110" s="10"/>
      <c r="H110" s="10"/>
      <c r="I110" s="10"/>
    </row>
    <row r="111" spans="1:9" s="2" customFormat="1" ht="20.25" x14ac:dyDescent="0.25">
      <c r="A111" s="88"/>
      <c r="B111" s="88"/>
      <c r="C111" s="115"/>
      <c r="D111" s="116" t="s">
        <v>132</v>
      </c>
      <c r="E111" s="117"/>
      <c r="F111" s="118">
        <v>14382</v>
      </c>
      <c r="G111" s="10"/>
      <c r="H111" s="10"/>
      <c r="I111" s="10"/>
    </row>
    <row r="112" spans="1:9" s="2" customFormat="1" ht="20.25" x14ac:dyDescent="0.25">
      <c r="A112" s="88"/>
      <c r="B112" s="88" t="s">
        <v>201</v>
      </c>
      <c r="C112" s="103" t="s">
        <v>45</v>
      </c>
      <c r="D112" s="104" t="s">
        <v>133</v>
      </c>
      <c r="E112" s="92" t="s">
        <v>0</v>
      </c>
      <c r="F112" s="93" t="s">
        <v>0</v>
      </c>
      <c r="G112" s="10"/>
      <c r="H112" s="10"/>
      <c r="I112" s="10"/>
    </row>
    <row r="113" spans="1:9" s="2" customFormat="1" ht="40.5" x14ac:dyDescent="0.25">
      <c r="A113" s="88"/>
      <c r="B113" s="88" t="s">
        <v>201</v>
      </c>
      <c r="C113" s="103" t="s">
        <v>46</v>
      </c>
      <c r="D113" s="104" t="s">
        <v>134</v>
      </c>
      <c r="E113" s="101" t="s">
        <v>135</v>
      </c>
      <c r="F113" s="105" t="str">
        <f t="shared" ref="F113" si="40">IF(F114&lt;=0.19,"Đạt","Chưa")</f>
        <v>Đạt</v>
      </c>
      <c r="G113" s="10"/>
      <c r="H113" s="10"/>
      <c r="I113" s="10"/>
    </row>
    <row r="114" spans="1:9" s="2" customFormat="1" ht="20.25" x14ac:dyDescent="0.25">
      <c r="A114" s="88"/>
      <c r="B114" s="106"/>
      <c r="C114" s="107"/>
      <c r="D114" s="108" t="s">
        <v>9</v>
      </c>
      <c r="E114" s="109"/>
      <c r="F114" s="119">
        <f t="shared" ref="F114" si="41">F115/F116</f>
        <v>0.18948824343015214</v>
      </c>
      <c r="G114" s="10"/>
      <c r="H114" s="10"/>
      <c r="I114" s="10"/>
    </row>
    <row r="115" spans="1:9" s="2" customFormat="1" ht="18" customHeight="1" x14ac:dyDescent="0.25">
      <c r="A115" s="88"/>
      <c r="B115" s="88"/>
      <c r="C115" s="111"/>
      <c r="D115" s="112" t="s">
        <v>136</v>
      </c>
      <c r="E115" s="113"/>
      <c r="F115" s="114">
        <v>137</v>
      </c>
      <c r="G115" s="10"/>
      <c r="H115" s="10"/>
      <c r="I115" s="10"/>
    </row>
    <row r="116" spans="1:9" s="2" customFormat="1" ht="20.25" x14ac:dyDescent="0.25">
      <c r="A116" s="88"/>
      <c r="B116" s="88"/>
      <c r="C116" s="115"/>
      <c r="D116" s="116" t="s">
        <v>137</v>
      </c>
      <c r="E116" s="117"/>
      <c r="F116" s="118">
        <v>723</v>
      </c>
      <c r="G116" s="10"/>
      <c r="H116" s="10"/>
      <c r="I116" s="10"/>
    </row>
    <row r="117" spans="1:9" s="2" customFormat="1" ht="20.25" x14ac:dyDescent="0.25">
      <c r="A117" s="88"/>
      <c r="B117" s="88" t="s">
        <v>201</v>
      </c>
      <c r="C117" s="103" t="s">
        <v>47</v>
      </c>
      <c r="D117" s="104" t="s">
        <v>138</v>
      </c>
      <c r="E117" s="101" t="s">
        <v>86</v>
      </c>
      <c r="F117" s="105" t="str">
        <f t="shared" ref="F117" si="42">IF(F118&gt;=0.5,"Đạt","Chưa")</f>
        <v>Đạt</v>
      </c>
      <c r="G117" s="10"/>
      <c r="H117" s="10"/>
      <c r="I117" s="10"/>
    </row>
    <row r="118" spans="1:9" s="2" customFormat="1" ht="20.25" x14ac:dyDescent="0.25">
      <c r="A118" s="88"/>
      <c r="B118" s="106"/>
      <c r="C118" s="107"/>
      <c r="D118" s="108" t="s">
        <v>9</v>
      </c>
      <c r="E118" s="109"/>
      <c r="F118" s="119">
        <f t="shared" ref="F118" si="43">F119/F120</f>
        <v>0.77014390874726446</v>
      </c>
      <c r="G118" s="10"/>
      <c r="H118" s="10"/>
      <c r="I118" s="10"/>
    </row>
    <row r="119" spans="1:9" s="2" customFormat="1" ht="20.25" x14ac:dyDescent="0.25">
      <c r="A119" s="88"/>
      <c r="B119" s="88"/>
      <c r="C119" s="111"/>
      <c r="D119" s="112" t="s">
        <v>139</v>
      </c>
      <c r="E119" s="113"/>
      <c r="F119" s="114">
        <v>11613</v>
      </c>
      <c r="G119" s="10"/>
      <c r="H119" s="10"/>
      <c r="I119" s="10"/>
    </row>
    <row r="120" spans="1:9" s="2" customFormat="1" ht="20.25" x14ac:dyDescent="0.25">
      <c r="A120" s="88"/>
      <c r="B120" s="88"/>
      <c r="C120" s="115"/>
      <c r="D120" s="116" t="s">
        <v>140</v>
      </c>
      <c r="E120" s="117"/>
      <c r="F120" s="118">
        <v>15079</v>
      </c>
      <c r="G120" s="10"/>
      <c r="H120" s="10"/>
      <c r="I120" s="10"/>
    </row>
    <row r="121" spans="1:9" s="2" customFormat="1" ht="20.25" x14ac:dyDescent="0.25">
      <c r="A121" s="88" t="s">
        <v>200</v>
      </c>
      <c r="B121" s="88" t="s">
        <v>201</v>
      </c>
      <c r="C121" s="99">
        <v>16</v>
      </c>
      <c r="D121" s="125" t="s">
        <v>48</v>
      </c>
      <c r="E121" s="101" t="s">
        <v>90</v>
      </c>
      <c r="F121" s="102" t="str">
        <f t="shared" ref="F121" si="44">IF(F122&gt;=0.8,"Đạt","Chưa")</f>
        <v>Đạt</v>
      </c>
      <c r="G121" s="10"/>
      <c r="H121" s="10"/>
      <c r="I121" s="10"/>
    </row>
    <row r="122" spans="1:9" s="2" customFormat="1" ht="40.5" x14ac:dyDescent="0.25">
      <c r="A122" s="88"/>
      <c r="B122" s="106"/>
      <c r="C122" s="107"/>
      <c r="D122" s="126" t="s">
        <v>141</v>
      </c>
      <c r="E122" s="109"/>
      <c r="F122" s="119">
        <f t="shared" ref="F122" si="45">F123/F124</f>
        <v>1</v>
      </c>
      <c r="G122" s="10"/>
      <c r="H122" s="10"/>
      <c r="I122" s="10"/>
    </row>
    <row r="123" spans="1:9" s="2" customFormat="1" ht="20.25" x14ac:dyDescent="0.25">
      <c r="A123" s="88"/>
      <c r="B123" s="88"/>
      <c r="C123" s="111"/>
      <c r="D123" s="112" t="s">
        <v>142</v>
      </c>
      <c r="E123" s="113"/>
      <c r="F123" s="114">
        <v>6</v>
      </c>
      <c r="G123" s="10"/>
      <c r="H123" s="10"/>
      <c r="I123" s="10"/>
    </row>
    <row r="124" spans="1:9" s="2" customFormat="1" ht="20.25" x14ac:dyDescent="0.25">
      <c r="A124" s="88"/>
      <c r="B124" s="88"/>
      <c r="C124" s="115"/>
      <c r="D124" s="116" t="s">
        <v>143</v>
      </c>
      <c r="E124" s="117"/>
      <c r="F124" s="118">
        <v>6</v>
      </c>
      <c r="G124" s="10"/>
      <c r="H124" s="10"/>
      <c r="I124" s="10"/>
    </row>
    <row r="125" spans="1:9" s="2" customFormat="1" ht="20.25" x14ac:dyDescent="0.25">
      <c r="A125" s="88" t="s">
        <v>200</v>
      </c>
      <c r="B125" s="88"/>
      <c r="C125" s="99">
        <v>17</v>
      </c>
      <c r="D125" s="125" t="s">
        <v>49</v>
      </c>
      <c r="E125" s="121"/>
      <c r="F125" s="122" t="str">
        <f t="shared" ref="F125" si="46">IF(COUNTIF(F126:F161,"Đạt")=12,"Đạt","Chưa")</f>
        <v>Đạt</v>
      </c>
      <c r="G125" s="10"/>
      <c r="H125" s="10"/>
      <c r="I125" s="10"/>
    </row>
    <row r="126" spans="1:9" s="2" customFormat="1" ht="20.25" x14ac:dyDescent="0.25">
      <c r="A126" s="88"/>
      <c r="B126" s="88" t="s">
        <v>201</v>
      </c>
      <c r="C126" s="103" t="s">
        <v>50</v>
      </c>
      <c r="D126" s="104" t="s">
        <v>144</v>
      </c>
      <c r="E126" s="101" t="s">
        <v>79</v>
      </c>
      <c r="F126" s="105" t="str">
        <f t="shared" ref="F126" si="47">IF(F127&gt;=0.9,"Đạt","Chưa")</f>
        <v>Đạt</v>
      </c>
      <c r="G126" s="10"/>
      <c r="H126" s="10"/>
      <c r="I126" s="10"/>
    </row>
    <row r="127" spans="1:9" s="2" customFormat="1" ht="20.25" x14ac:dyDescent="0.25">
      <c r="A127" s="88"/>
      <c r="B127" s="106"/>
      <c r="C127" s="107"/>
      <c r="D127" s="108" t="s">
        <v>9</v>
      </c>
      <c r="E127" s="109"/>
      <c r="F127" s="119">
        <f t="shared" ref="F127" si="48">F128/F129</f>
        <v>1</v>
      </c>
      <c r="G127" s="10"/>
      <c r="H127" s="10"/>
      <c r="I127" s="10"/>
    </row>
    <row r="128" spans="1:9" s="2" customFormat="1" ht="40.5" x14ac:dyDescent="0.25">
      <c r="A128" s="88"/>
      <c r="B128" s="88"/>
      <c r="C128" s="111"/>
      <c r="D128" s="112" t="s">
        <v>145</v>
      </c>
      <c r="E128" s="113"/>
      <c r="F128" s="114">
        <v>4335</v>
      </c>
      <c r="G128" s="10"/>
      <c r="H128" s="10"/>
      <c r="I128" s="10"/>
    </row>
    <row r="129" spans="1:9" s="2" customFormat="1" ht="20.25" x14ac:dyDescent="0.25">
      <c r="A129" s="88"/>
      <c r="B129" s="88"/>
      <c r="C129" s="115"/>
      <c r="D129" s="116" t="s">
        <v>146</v>
      </c>
      <c r="E129" s="117"/>
      <c r="F129" s="118">
        <v>4335</v>
      </c>
      <c r="G129" s="10"/>
      <c r="H129" s="10"/>
      <c r="I129" s="10"/>
    </row>
    <row r="130" spans="1:9" s="2" customFormat="1" ht="40.5" x14ac:dyDescent="0.25">
      <c r="A130" s="88"/>
      <c r="B130" s="88" t="s">
        <v>201</v>
      </c>
      <c r="C130" s="103" t="s">
        <v>51</v>
      </c>
      <c r="D130" s="104" t="s">
        <v>147</v>
      </c>
      <c r="E130" s="101" t="s">
        <v>148</v>
      </c>
      <c r="F130" s="105" t="str">
        <f t="shared" ref="F130" si="49">IF(F131&gt;=0.95,"Đạt","Chưa")</f>
        <v>Đạt</v>
      </c>
      <c r="G130" s="10"/>
      <c r="H130" s="10"/>
      <c r="I130" s="10"/>
    </row>
    <row r="131" spans="1:9" s="2" customFormat="1" ht="20.25" x14ac:dyDescent="0.25">
      <c r="A131" s="88"/>
      <c r="B131" s="106"/>
      <c r="C131" s="107"/>
      <c r="D131" s="108" t="s">
        <v>9</v>
      </c>
      <c r="E131" s="109"/>
      <c r="F131" s="119">
        <f t="shared" ref="F131" si="50">F132/F133</f>
        <v>1</v>
      </c>
      <c r="G131" s="10"/>
      <c r="H131" s="10"/>
      <c r="I131" s="10"/>
    </row>
    <row r="132" spans="1:9" s="2" customFormat="1" ht="40.5" x14ac:dyDescent="0.25">
      <c r="A132" s="88"/>
      <c r="B132" s="88"/>
      <c r="C132" s="111"/>
      <c r="D132" s="112" t="s">
        <v>149</v>
      </c>
      <c r="E132" s="113"/>
      <c r="F132" s="114">
        <v>96</v>
      </c>
      <c r="G132" s="10"/>
      <c r="H132" s="10"/>
      <c r="I132" s="10"/>
    </row>
    <row r="133" spans="1:9" s="2" customFormat="1" ht="40.5" x14ac:dyDescent="0.25">
      <c r="A133" s="88"/>
      <c r="B133" s="88"/>
      <c r="C133" s="115"/>
      <c r="D133" s="116" t="s">
        <v>150</v>
      </c>
      <c r="E133" s="117"/>
      <c r="F133" s="118">
        <v>96</v>
      </c>
      <c r="G133" s="10"/>
      <c r="H133" s="10"/>
      <c r="I133" s="10"/>
    </row>
    <row r="134" spans="1:9" s="2" customFormat="1" ht="60.75" x14ac:dyDescent="0.25">
      <c r="A134" s="88"/>
      <c r="B134" s="88" t="s">
        <v>201</v>
      </c>
      <c r="C134" s="103" t="s">
        <v>52</v>
      </c>
      <c r="D134" s="91" t="s">
        <v>151</v>
      </c>
      <c r="E134" s="92" t="s">
        <v>0</v>
      </c>
      <c r="F134" s="93" t="s">
        <v>0</v>
      </c>
      <c r="G134" s="10"/>
      <c r="H134" s="10"/>
      <c r="I134" s="10"/>
    </row>
    <row r="135" spans="1:9" s="2" customFormat="1" ht="40.5" x14ac:dyDescent="0.25">
      <c r="A135" s="88"/>
      <c r="B135" s="88" t="s">
        <v>201</v>
      </c>
      <c r="C135" s="103" t="s">
        <v>53</v>
      </c>
      <c r="D135" s="91" t="s">
        <v>152</v>
      </c>
      <c r="E135" s="92" t="s">
        <v>0</v>
      </c>
      <c r="F135" s="93" t="s">
        <v>0</v>
      </c>
      <c r="G135" s="10"/>
      <c r="H135" s="10"/>
      <c r="I135" s="10"/>
    </row>
    <row r="136" spans="1:9" s="2" customFormat="1" ht="20.25" x14ac:dyDescent="0.25">
      <c r="A136" s="88"/>
      <c r="B136" s="88" t="s">
        <v>201</v>
      </c>
      <c r="C136" s="103" t="s">
        <v>54</v>
      </c>
      <c r="D136" s="91" t="s">
        <v>153</v>
      </c>
      <c r="E136" s="92" t="s">
        <v>0</v>
      </c>
      <c r="F136" s="93" t="s">
        <v>0</v>
      </c>
      <c r="G136" s="10"/>
      <c r="H136" s="10"/>
      <c r="I136" s="10"/>
    </row>
    <row r="137" spans="1:9" s="2" customFormat="1" ht="40.5" x14ac:dyDescent="0.25">
      <c r="A137" s="88"/>
      <c r="B137" s="88" t="s">
        <v>201</v>
      </c>
      <c r="C137" s="103" t="s">
        <v>55</v>
      </c>
      <c r="D137" s="104" t="s">
        <v>154</v>
      </c>
      <c r="E137" s="101" t="s">
        <v>155</v>
      </c>
      <c r="F137" s="105" t="s">
        <v>0</v>
      </c>
      <c r="G137" s="10"/>
      <c r="H137" s="10"/>
      <c r="I137" s="10"/>
    </row>
    <row r="138" spans="1:9" s="2" customFormat="1" ht="20.25" x14ac:dyDescent="0.25">
      <c r="A138" s="88"/>
      <c r="B138" s="106"/>
      <c r="C138" s="107"/>
      <c r="D138" s="108" t="s">
        <v>9</v>
      </c>
      <c r="E138" s="109"/>
      <c r="F138" s="119">
        <f t="shared" ref="F138" si="51">F139/F140</f>
        <v>0.95829315332690457</v>
      </c>
      <c r="G138" s="10"/>
      <c r="H138" s="10"/>
      <c r="I138" s="10"/>
    </row>
    <row r="139" spans="1:9" s="2" customFormat="1" ht="20.25" x14ac:dyDescent="0.25">
      <c r="A139" s="88"/>
      <c r="B139" s="88"/>
      <c r="C139" s="111"/>
      <c r="D139" s="112" t="s">
        <v>156</v>
      </c>
      <c r="E139" s="113"/>
      <c r="F139" s="114">
        <v>3975</v>
      </c>
      <c r="G139" s="10"/>
      <c r="H139" s="10"/>
      <c r="I139" s="10"/>
    </row>
    <row r="140" spans="1:9" s="2" customFormat="1" ht="20.25" x14ac:dyDescent="0.25">
      <c r="A140" s="88"/>
      <c r="B140" s="88"/>
      <c r="C140" s="115"/>
      <c r="D140" s="116" t="s">
        <v>157</v>
      </c>
      <c r="E140" s="117"/>
      <c r="F140" s="118">
        <v>4148</v>
      </c>
      <c r="G140" s="10"/>
      <c r="H140" s="10"/>
      <c r="I140" s="10"/>
    </row>
    <row r="141" spans="1:9" s="2" customFormat="1" ht="60.75" x14ac:dyDescent="0.25">
      <c r="A141" s="88"/>
      <c r="B141" s="88" t="s">
        <v>201</v>
      </c>
      <c r="C141" s="103" t="s">
        <v>56</v>
      </c>
      <c r="D141" s="104" t="s">
        <v>158</v>
      </c>
      <c r="E141" s="101" t="s">
        <v>75</v>
      </c>
      <c r="F141" s="105" t="s">
        <v>0</v>
      </c>
      <c r="G141" s="10"/>
      <c r="H141" s="10"/>
      <c r="I141" s="10"/>
    </row>
    <row r="142" spans="1:9" s="2" customFormat="1" ht="20.25" x14ac:dyDescent="0.25">
      <c r="A142" s="88"/>
      <c r="B142" s="106"/>
      <c r="C142" s="107"/>
      <c r="D142" s="108" t="s">
        <v>9</v>
      </c>
      <c r="E142" s="109"/>
      <c r="F142" s="119">
        <f t="shared" ref="F142" si="52">F143/F144</f>
        <v>1</v>
      </c>
      <c r="G142" s="10"/>
      <c r="H142" s="10"/>
      <c r="I142" s="10"/>
    </row>
    <row r="143" spans="1:9" s="2" customFormat="1" ht="20.25" x14ac:dyDescent="0.25">
      <c r="A143" s="88"/>
      <c r="B143" s="88"/>
      <c r="C143" s="111"/>
      <c r="D143" s="112" t="s">
        <v>159</v>
      </c>
      <c r="E143" s="113"/>
      <c r="F143" s="114">
        <v>10</v>
      </c>
      <c r="G143" s="10"/>
      <c r="H143" s="10"/>
      <c r="I143" s="10"/>
    </row>
    <row r="144" spans="1:9" s="2" customFormat="1" ht="20.25" x14ac:dyDescent="0.25">
      <c r="A144" s="88"/>
      <c r="B144" s="88"/>
      <c r="C144" s="115"/>
      <c r="D144" s="116" t="s">
        <v>160</v>
      </c>
      <c r="E144" s="117"/>
      <c r="F144" s="118">
        <v>10</v>
      </c>
      <c r="G144" s="10"/>
      <c r="H144" s="10"/>
      <c r="I144" s="10"/>
    </row>
    <row r="145" spans="1:9" s="2" customFormat="1" ht="40.5" x14ac:dyDescent="0.25">
      <c r="A145" s="88"/>
      <c r="B145" s="88" t="s">
        <v>201</v>
      </c>
      <c r="C145" s="103" t="s">
        <v>57</v>
      </c>
      <c r="D145" s="104" t="s">
        <v>161</v>
      </c>
      <c r="E145" s="101" t="s">
        <v>115</v>
      </c>
      <c r="F145" s="105" t="str">
        <f t="shared" ref="F145" si="53">IF(F146&gt;=0.7,"Đạt","Chưa")</f>
        <v>Đạt</v>
      </c>
      <c r="G145" s="10"/>
      <c r="H145" s="10"/>
      <c r="I145" s="10"/>
    </row>
    <row r="146" spans="1:9" s="2" customFormat="1" ht="20.25" x14ac:dyDescent="0.25">
      <c r="A146" s="88"/>
      <c r="B146" s="106"/>
      <c r="C146" s="107"/>
      <c r="D146" s="108" t="s">
        <v>9</v>
      </c>
      <c r="E146" s="109"/>
      <c r="F146" s="119">
        <f t="shared" ref="F146" si="54">F147/F148</f>
        <v>0.98108419838523642</v>
      </c>
      <c r="G146" s="10"/>
      <c r="H146" s="10"/>
      <c r="I146" s="10"/>
    </row>
    <row r="147" spans="1:9" s="2" customFormat="1" ht="40.5" x14ac:dyDescent="0.25">
      <c r="A147" s="88"/>
      <c r="B147" s="88"/>
      <c r="C147" s="111"/>
      <c r="D147" s="112" t="s">
        <v>162</v>
      </c>
      <c r="E147" s="113"/>
      <c r="F147" s="114">
        <v>4253</v>
      </c>
      <c r="G147" s="10"/>
      <c r="H147" s="10"/>
      <c r="I147" s="10"/>
    </row>
    <row r="148" spans="1:9" s="2" customFormat="1" ht="20.25" x14ac:dyDescent="0.25">
      <c r="A148" s="88"/>
      <c r="B148" s="88"/>
      <c r="C148" s="115"/>
      <c r="D148" s="116" t="s">
        <v>163</v>
      </c>
      <c r="E148" s="117"/>
      <c r="F148" s="118">
        <v>4335</v>
      </c>
      <c r="G148" s="10"/>
      <c r="H148" s="10"/>
      <c r="I148" s="10"/>
    </row>
    <row r="149" spans="1:9" s="2" customFormat="1" ht="40.5" x14ac:dyDescent="0.25">
      <c r="A149" s="88"/>
      <c r="B149" s="88" t="s">
        <v>201</v>
      </c>
      <c r="C149" s="103" t="s">
        <v>58</v>
      </c>
      <c r="D149" s="104" t="s">
        <v>164</v>
      </c>
      <c r="E149" s="101" t="s">
        <v>115</v>
      </c>
      <c r="F149" s="105" t="str">
        <f t="shared" ref="F149" si="55">IF(F150&gt;=0.7,"Đạt","Chưa")</f>
        <v>Đạt</v>
      </c>
      <c r="G149" s="10"/>
      <c r="H149" s="10"/>
      <c r="I149" s="10"/>
    </row>
    <row r="150" spans="1:9" s="2" customFormat="1" ht="20.25" x14ac:dyDescent="0.25">
      <c r="A150" s="88"/>
      <c r="B150" s="106"/>
      <c r="C150" s="107"/>
      <c r="D150" s="108" t="s">
        <v>9</v>
      </c>
      <c r="E150" s="109"/>
      <c r="F150" s="119">
        <f t="shared" ref="F150" si="56">F151/F152</f>
        <v>0.88484848484848488</v>
      </c>
      <c r="G150" s="10"/>
      <c r="H150" s="10"/>
      <c r="I150" s="10"/>
    </row>
    <row r="151" spans="1:9" s="2" customFormat="1" ht="20.25" x14ac:dyDescent="0.25">
      <c r="A151" s="88"/>
      <c r="B151" s="88"/>
      <c r="C151" s="111"/>
      <c r="D151" s="112" t="s">
        <v>165</v>
      </c>
      <c r="E151" s="113"/>
      <c r="F151" s="114">
        <v>146</v>
      </c>
      <c r="G151" s="10"/>
      <c r="H151" s="10"/>
      <c r="I151" s="10"/>
    </row>
    <row r="152" spans="1:9" s="2" customFormat="1" ht="20.25" x14ac:dyDescent="0.25">
      <c r="A152" s="88"/>
      <c r="B152" s="88"/>
      <c r="C152" s="115"/>
      <c r="D152" s="116" t="s">
        <v>166</v>
      </c>
      <c r="E152" s="117"/>
      <c r="F152" s="118">
        <v>165</v>
      </c>
      <c r="G152" s="10"/>
      <c r="H152" s="10"/>
      <c r="I152" s="10"/>
    </row>
    <row r="153" spans="1:9" s="2" customFormat="1" ht="40.5" x14ac:dyDescent="0.25">
      <c r="A153" s="88"/>
      <c r="B153" s="88" t="s">
        <v>201</v>
      </c>
      <c r="C153" s="103" t="s">
        <v>59</v>
      </c>
      <c r="D153" s="104" t="s">
        <v>167</v>
      </c>
      <c r="E153" s="101" t="s">
        <v>75</v>
      </c>
      <c r="F153" s="105" t="str">
        <f t="shared" ref="F153" si="57">IF(F154=1,"Đạt","Chưa")</f>
        <v>Đạt</v>
      </c>
      <c r="G153" s="10"/>
      <c r="H153" s="10"/>
      <c r="I153" s="10"/>
    </row>
    <row r="154" spans="1:9" s="2" customFormat="1" ht="20.25" x14ac:dyDescent="0.25">
      <c r="A154" s="88"/>
      <c r="B154" s="106"/>
      <c r="C154" s="107"/>
      <c r="D154" s="108" t="s">
        <v>9</v>
      </c>
      <c r="E154" s="109"/>
      <c r="F154" s="119">
        <f t="shared" ref="F154" si="58">F155/F156</f>
        <v>1</v>
      </c>
      <c r="G154" s="10"/>
      <c r="H154" s="10"/>
      <c r="I154" s="10"/>
    </row>
    <row r="155" spans="1:9" s="2" customFormat="1" ht="40.5" x14ac:dyDescent="0.25">
      <c r="A155" s="88"/>
      <c r="B155" s="88"/>
      <c r="C155" s="111"/>
      <c r="D155" s="112" t="s">
        <v>168</v>
      </c>
      <c r="E155" s="113"/>
      <c r="F155" s="114">
        <v>261</v>
      </c>
      <c r="G155" s="10"/>
      <c r="H155" s="10"/>
      <c r="I155" s="10"/>
    </row>
    <row r="156" spans="1:9" s="2" customFormat="1" ht="40.5" x14ac:dyDescent="0.25">
      <c r="A156" s="88"/>
      <c r="B156" s="88"/>
      <c r="C156" s="115"/>
      <c r="D156" s="116" t="s">
        <v>169</v>
      </c>
      <c r="E156" s="117"/>
      <c r="F156" s="118">
        <v>261</v>
      </c>
      <c r="G156" s="10"/>
      <c r="H156" s="10"/>
      <c r="I156" s="10"/>
    </row>
    <row r="157" spans="1:9" s="2" customFormat="1" ht="20.25" x14ac:dyDescent="0.25">
      <c r="A157" s="88"/>
      <c r="B157" s="88" t="s">
        <v>201</v>
      </c>
      <c r="C157" s="103" t="s">
        <v>60</v>
      </c>
      <c r="D157" s="104" t="s">
        <v>170</v>
      </c>
      <c r="E157" s="101" t="s">
        <v>171</v>
      </c>
      <c r="F157" s="105" t="str">
        <f t="shared" ref="F157" si="59">IF(F158&gt;=0.3,"Đạt","Chưa")</f>
        <v>Đạt</v>
      </c>
      <c r="G157" s="10"/>
      <c r="H157" s="10"/>
      <c r="I157" s="10"/>
    </row>
    <row r="158" spans="1:9" s="2" customFormat="1" ht="20.25" x14ac:dyDescent="0.25">
      <c r="A158" s="88"/>
      <c r="B158" s="106"/>
      <c r="C158" s="107"/>
      <c r="D158" s="108" t="s">
        <v>9</v>
      </c>
      <c r="E158" s="109"/>
      <c r="F158" s="119">
        <f t="shared" ref="F158" si="60">F159/F160</f>
        <v>0.71118611378977825</v>
      </c>
      <c r="G158" s="10"/>
      <c r="H158" s="10"/>
      <c r="I158" s="10"/>
    </row>
    <row r="159" spans="1:9" s="2" customFormat="1" ht="20.25" x14ac:dyDescent="0.25">
      <c r="A159" s="88"/>
      <c r="B159" s="88"/>
      <c r="C159" s="111"/>
      <c r="D159" s="112" t="s">
        <v>172</v>
      </c>
      <c r="E159" s="113"/>
      <c r="F159" s="114">
        <v>2950</v>
      </c>
      <c r="G159" s="10"/>
      <c r="H159" s="10"/>
      <c r="I159" s="10"/>
    </row>
    <row r="160" spans="1:9" s="2" customFormat="1" ht="20.25" x14ac:dyDescent="0.25">
      <c r="A160" s="88"/>
      <c r="B160" s="88"/>
      <c r="C160" s="115"/>
      <c r="D160" s="116" t="s">
        <v>157</v>
      </c>
      <c r="E160" s="117"/>
      <c r="F160" s="118">
        <v>4148</v>
      </c>
      <c r="G160" s="10"/>
      <c r="H160" s="10"/>
      <c r="I160" s="10"/>
    </row>
    <row r="161" spans="1:9" s="2" customFormat="1" ht="40.5" x14ac:dyDescent="0.25">
      <c r="A161" s="88"/>
      <c r="B161" s="88" t="s">
        <v>201</v>
      </c>
      <c r="C161" s="103" t="s">
        <v>61</v>
      </c>
      <c r="D161" s="104" t="s">
        <v>173</v>
      </c>
      <c r="E161" s="101" t="s">
        <v>86</v>
      </c>
      <c r="F161" s="105" t="str">
        <f t="shared" ref="F161" si="61">IF(F162&gt;=0.5,"Đạt","Chưa")</f>
        <v>Đạt</v>
      </c>
      <c r="G161" s="10"/>
      <c r="H161" s="10"/>
      <c r="I161" s="10"/>
    </row>
    <row r="162" spans="1:9" s="2" customFormat="1" ht="20.25" x14ac:dyDescent="0.25">
      <c r="A162" s="88"/>
      <c r="B162" s="88"/>
      <c r="C162" s="107"/>
      <c r="D162" s="108" t="s">
        <v>9</v>
      </c>
      <c r="E162" s="109"/>
      <c r="F162" s="119">
        <f t="shared" ref="F162" si="62">F163/F164</f>
        <v>1</v>
      </c>
      <c r="G162" s="10"/>
      <c r="H162" s="10"/>
      <c r="I162" s="10"/>
    </row>
    <row r="163" spans="1:9" s="2" customFormat="1" ht="20.25" x14ac:dyDescent="0.25">
      <c r="A163" s="88"/>
      <c r="B163" s="88"/>
      <c r="C163" s="111"/>
      <c r="D163" s="112" t="s">
        <v>174</v>
      </c>
      <c r="E163" s="113"/>
      <c r="F163" s="114">
        <v>584</v>
      </c>
      <c r="G163" s="10"/>
      <c r="H163" s="10"/>
      <c r="I163" s="10"/>
    </row>
    <row r="164" spans="1:9" s="2" customFormat="1" ht="20.25" x14ac:dyDescent="0.25">
      <c r="A164" s="88"/>
      <c r="B164" s="88"/>
      <c r="C164" s="115"/>
      <c r="D164" s="116" t="s">
        <v>175</v>
      </c>
      <c r="E164" s="117"/>
      <c r="F164" s="118">
        <v>584</v>
      </c>
      <c r="G164" s="10"/>
      <c r="H164" s="10"/>
      <c r="I164" s="10"/>
    </row>
    <row r="165" spans="1:9" s="2" customFormat="1" ht="20.25" x14ac:dyDescent="0.25">
      <c r="A165" s="88"/>
      <c r="B165" s="88"/>
      <c r="C165" s="141" t="s">
        <v>207</v>
      </c>
      <c r="D165" s="96"/>
      <c r="E165" s="97"/>
      <c r="F165" s="98"/>
      <c r="G165" s="10"/>
      <c r="H165" s="10"/>
      <c r="I165" s="10"/>
    </row>
    <row r="166" spans="1:9" s="2" customFormat="1" ht="20.25" x14ac:dyDescent="0.25">
      <c r="A166" s="142" t="s">
        <v>200</v>
      </c>
      <c r="B166" s="142"/>
      <c r="C166" s="99">
        <v>18</v>
      </c>
      <c r="D166" s="125" t="s">
        <v>62</v>
      </c>
      <c r="E166" s="101"/>
      <c r="F166" s="122" t="str">
        <f t="shared" ref="F166" si="63">IF(COUNTIF(F167:F175,"Đạt")=6,"Đạt","Chưa")</f>
        <v>Đạt</v>
      </c>
      <c r="G166" s="10"/>
      <c r="H166" s="10"/>
      <c r="I166" s="10"/>
    </row>
    <row r="167" spans="1:9" s="2" customFormat="1" ht="20.25" x14ac:dyDescent="0.25">
      <c r="A167" s="88"/>
      <c r="B167" s="88" t="s">
        <v>201</v>
      </c>
      <c r="C167" s="123" t="s">
        <v>63</v>
      </c>
      <c r="D167" s="143" t="s">
        <v>197</v>
      </c>
      <c r="E167" s="128" t="s">
        <v>0</v>
      </c>
      <c r="F167" s="144" t="s">
        <v>0</v>
      </c>
      <c r="G167" s="10"/>
      <c r="H167" s="10"/>
      <c r="I167" s="10"/>
    </row>
    <row r="168" spans="1:9" s="2" customFormat="1" ht="20.25" x14ac:dyDescent="0.25">
      <c r="A168" s="88"/>
      <c r="B168" s="88" t="s">
        <v>201</v>
      </c>
      <c r="C168" s="103" t="s">
        <v>64</v>
      </c>
      <c r="D168" s="104" t="s">
        <v>176</v>
      </c>
      <c r="E168" s="92" t="s">
        <v>0</v>
      </c>
      <c r="F168" s="93" t="s">
        <v>0</v>
      </c>
      <c r="G168" s="10"/>
      <c r="H168" s="10"/>
      <c r="I168" s="10"/>
    </row>
    <row r="169" spans="1:9" s="2" customFormat="1" ht="40.5" x14ac:dyDescent="0.25">
      <c r="A169" s="88"/>
      <c r="B169" s="88" t="s">
        <v>201</v>
      </c>
      <c r="C169" s="103" t="s">
        <v>65</v>
      </c>
      <c r="D169" s="104" t="s">
        <v>177</v>
      </c>
      <c r="E169" s="101" t="s">
        <v>75</v>
      </c>
      <c r="F169" s="105" t="str">
        <f t="shared" ref="F169" si="64">IF(F170=1,"Đạt","Chưa")</f>
        <v>Đạt</v>
      </c>
      <c r="G169" s="10"/>
      <c r="H169" s="10"/>
      <c r="I169" s="10"/>
    </row>
    <row r="170" spans="1:9" s="2" customFormat="1" ht="20.25" x14ac:dyDescent="0.25">
      <c r="A170" s="88"/>
      <c r="B170" s="106"/>
      <c r="C170" s="107"/>
      <c r="D170" s="108" t="s">
        <v>9</v>
      </c>
      <c r="E170" s="109"/>
      <c r="F170" s="119">
        <f t="shared" ref="F170" si="65">F171/F172</f>
        <v>1</v>
      </c>
      <c r="G170" s="10"/>
      <c r="H170" s="10"/>
      <c r="I170" s="10"/>
    </row>
    <row r="171" spans="1:9" s="2" customFormat="1" ht="40.5" x14ac:dyDescent="0.25">
      <c r="A171" s="88"/>
      <c r="B171" s="88"/>
      <c r="C171" s="111"/>
      <c r="D171" s="112" t="s">
        <v>178</v>
      </c>
      <c r="E171" s="113"/>
      <c r="F171" s="114">
        <v>9</v>
      </c>
      <c r="G171" s="10"/>
      <c r="H171" s="10"/>
      <c r="I171" s="10"/>
    </row>
    <row r="172" spans="1:9" s="2" customFormat="1" ht="20.25" x14ac:dyDescent="0.25">
      <c r="A172" s="88"/>
      <c r="B172" s="88"/>
      <c r="C172" s="115"/>
      <c r="D172" s="116" t="s">
        <v>179</v>
      </c>
      <c r="E172" s="117"/>
      <c r="F172" s="118">
        <v>9</v>
      </c>
      <c r="G172" s="10"/>
      <c r="H172" s="10"/>
      <c r="I172" s="10"/>
    </row>
    <row r="173" spans="1:9" s="2" customFormat="1" ht="20.25" x14ac:dyDescent="0.25">
      <c r="A173" s="88"/>
      <c r="B173" s="88" t="s">
        <v>201</v>
      </c>
      <c r="C173" s="123" t="s">
        <v>66</v>
      </c>
      <c r="D173" s="91" t="s">
        <v>180</v>
      </c>
      <c r="E173" s="92" t="s">
        <v>0</v>
      </c>
      <c r="F173" s="93" t="s">
        <v>0</v>
      </c>
      <c r="G173" s="10"/>
      <c r="H173" s="10"/>
      <c r="I173" s="10"/>
    </row>
    <row r="174" spans="1:9" s="2" customFormat="1" ht="101.25" x14ac:dyDescent="0.25">
      <c r="A174" s="88"/>
      <c r="B174" s="88" t="s">
        <v>201</v>
      </c>
      <c r="C174" s="103" t="s">
        <v>67</v>
      </c>
      <c r="D174" s="91" t="s">
        <v>181</v>
      </c>
      <c r="E174" s="92" t="s">
        <v>0</v>
      </c>
      <c r="F174" s="93" t="s">
        <v>0</v>
      </c>
      <c r="G174" s="10"/>
      <c r="H174" s="10"/>
      <c r="I174" s="10"/>
    </row>
    <row r="175" spans="1:9" s="2" customFormat="1" ht="81" x14ac:dyDescent="0.25">
      <c r="A175" s="88"/>
      <c r="B175" s="88" t="s">
        <v>201</v>
      </c>
      <c r="C175" s="103" t="s">
        <v>68</v>
      </c>
      <c r="D175" s="91" t="s">
        <v>182</v>
      </c>
      <c r="E175" s="92" t="s">
        <v>0</v>
      </c>
      <c r="F175" s="93" t="s">
        <v>0</v>
      </c>
      <c r="G175" s="10"/>
      <c r="H175" s="10"/>
      <c r="I175" s="10"/>
    </row>
    <row r="176" spans="1:9" s="2" customFormat="1" ht="20.25" x14ac:dyDescent="0.25">
      <c r="A176" s="88" t="s">
        <v>200</v>
      </c>
      <c r="B176" s="88"/>
      <c r="C176" s="99">
        <v>19</v>
      </c>
      <c r="D176" s="125" t="s">
        <v>69</v>
      </c>
      <c r="E176" s="92"/>
      <c r="F176" s="122" t="str">
        <f t="shared" ref="F176" si="66">IF(COUNTIF(F177:F178,"Đạt")=2,"Đạt","Chưa")</f>
        <v>Đạt</v>
      </c>
      <c r="G176" s="10"/>
      <c r="H176" s="10"/>
      <c r="I176" s="10"/>
    </row>
    <row r="177" spans="1:10" s="2" customFormat="1" ht="40.5" x14ac:dyDescent="0.25">
      <c r="A177" s="88"/>
      <c r="B177" s="88" t="s">
        <v>201</v>
      </c>
      <c r="C177" s="103" t="s">
        <v>70</v>
      </c>
      <c r="D177" s="91" t="s">
        <v>183</v>
      </c>
      <c r="E177" s="92" t="s">
        <v>0</v>
      </c>
      <c r="F177" s="93" t="s">
        <v>0</v>
      </c>
      <c r="G177" s="10"/>
      <c r="H177" s="10"/>
      <c r="I177" s="10"/>
    </row>
    <row r="178" spans="1:10" s="2" customFormat="1" ht="20.25" x14ac:dyDescent="0.25">
      <c r="A178" s="88"/>
      <c r="B178" s="88" t="s">
        <v>201</v>
      </c>
      <c r="C178" s="103" t="s">
        <v>71</v>
      </c>
      <c r="D178" s="91" t="s">
        <v>184</v>
      </c>
      <c r="E178" s="101" t="s">
        <v>0</v>
      </c>
      <c r="F178" s="93" t="s">
        <v>0</v>
      </c>
      <c r="G178" s="10"/>
      <c r="H178" s="10"/>
      <c r="I178" s="10"/>
    </row>
    <row r="180" spans="1:10" ht="20.25" x14ac:dyDescent="0.2">
      <c r="C180" s="72" t="s">
        <v>426</v>
      </c>
      <c r="D180" s="162" t="s">
        <v>438</v>
      </c>
      <c r="E180" s="162"/>
      <c r="F180" s="162"/>
      <c r="G180" s="73"/>
      <c r="H180" s="73"/>
      <c r="I180" s="73"/>
      <c r="J180" s="20"/>
    </row>
    <row r="181" spans="1:10" ht="20.25" x14ac:dyDescent="0.3">
      <c r="C181" s="74"/>
      <c r="D181" s="75"/>
      <c r="E181" s="153" t="s">
        <v>427</v>
      </c>
      <c r="F181" s="153"/>
      <c r="G181" s="75"/>
      <c r="H181" s="75"/>
      <c r="I181" s="75"/>
    </row>
    <row r="182" spans="1:10" ht="20.25" x14ac:dyDescent="0.3">
      <c r="C182" s="74"/>
      <c r="D182" s="151"/>
      <c r="E182" s="151"/>
      <c r="F182" s="151"/>
      <c r="G182" s="151"/>
      <c r="H182" s="151"/>
      <c r="I182" s="151"/>
    </row>
    <row r="183" spans="1:10" ht="20.25" x14ac:dyDescent="0.3">
      <c r="C183" s="74"/>
      <c r="D183" s="74"/>
      <c r="E183" s="76"/>
      <c r="F183" s="74"/>
      <c r="G183" s="74"/>
      <c r="H183" s="74"/>
      <c r="I183" s="74"/>
    </row>
    <row r="184" spans="1:10" ht="20.25" x14ac:dyDescent="0.3">
      <c r="C184" s="74"/>
      <c r="D184" s="74"/>
      <c r="E184" s="76"/>
      <c r="F184" s="76"/>
      <c r="G184" s="74"/>
      <c r="H184" s="74"/>
      <c r="I184" s="74"/>
    </row>
    <row r="185" spans="1:10" ht="20.25" x14ac:dyDescent="0.3">
      <c r="C185" s="74"/>
      <c r="D185" s="74"/>
      <c r="E185" s="76"/>
      <c r="F185" s="74"/>
      <c r="G185" s="74"/>
      <c r="H185" s="74"/>
      <c r="I185" s="74"/>
    </row>
    <row r="186" spans="1:10" ht="20.25" x14ac:dyDescent="0.3">
      <c r="C186" s="77"/>
      <c r="D186" s="77"/>
      <c r="E186" s="152" t="s">
        <v>431</v>
      </c>
      <c r="F186" s="152"/>
      <c r="G186" s="74"/>
      <c r="H186" s="74"/>
      <c r="I186" s="74"/>
    </row>
    <row r="187" spans="1:10" ht="20.25" x14ac:dyDescent="0.3">
      <c r="C187" s="77" t="s">
        <v>430</v>
      </c>
      <c r="D187" s="74"/>
      <c r="E187" s="76"/>
      <c r="F187" s="74"/>
      <c r="G187" s="74"/>
      <c r="H187" s="74"/>
      <c r="I187" s="74"/>
    </row>
    <row r="188" spans="1:10" ht="20.25" x14ac:dyDescent="0.3">
      <c r="C188" s="74"/>
      <c r="D188" s="74"/>
      <c r="E188" s="76"/>
      <c r="F188" s="74"/>
      <c r="G188" s="74"/>
      <c r="H188" s="74"/>
      <c r="I188" s="74"/>
    </row>
  </sheetData>
  <mergeCells count="18">
    <mergeCell ref="C6:F6"/>
    <mergeCell ref="C7:F7"/>
    <mergeCell ref="D1:F1"/>
    <mergeCell ref="D2:F2"/>
    <mergeCell ref="D180:F180"/>
    <mergeCell ref="C12:D12"/>
    <mergeCell ref="C4:F4"/>
    <mergeCell ref="C5:F5"/>
    <mergeCell ref="C10:C11"/>
    <mergeCell ref="D10:D11"/>
    <mergeCell ref="E10:E11"/>
    <mergeCell ref="F10:F11"/>
    <mergeCell ref="D182:I182"/>
    <mergeCell ref="E186:F186"/>
    <mergeCell ref="E181:F181"/>
    <mergeCell ref="C13:D13"/>
    <mergeCell ref="D75:D76"/>
    <mergeCell ref="E75:E76"/>
  </mergeCells>
  <pageMargins left="0.7" right="0" top="0.75" bottom="0.5" header="0" footer="0"/>
  <pageSetup paperSize="9" scale="59" orientation="portrait" verticalDpi="0" r:id="rId1"/>
  <ignoredErrors>
    <ignoredError sqref="F78 F12:F13"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6"/>
  <sheetViews>
    <sheetView tabSelected="1" topLeftCell="A58" workbookViewId="0">
      <selection activeCell="C59" sqref="C59:C61"/>
    </sheetView>
  </sheetViews>
  <sheetFormatPr defaultRowHeight="15" x14ac:dyDescent="0.25"/>
  <cols>
    <col min="1" max="1" width="6.140625" customWidth="1"/>
    <col min="2" max="3" width="7.5703125" customWidth="1"/>
    <col min="4" max="4" width="35" customWidth="1"/>
    <col min="5" max="5" width="27.28515625" customWidth="1"/>
    <col min="6" max="6" width="12" customWidth="1"/>
    <col min="7" max="7" width="11.7109375" customWidth="1"/>
    <col min="8" max="8" width="0" hidden="1" customWidth="1"/>
    <col min="9" max="9" width="9.85546875" customWidth="1"/>
    <col min="10" max="10" width="8.28515625" customWidth="1"/>
    <col min="11" max="11" width="8.42578125" customWidth="1"/>
  </cols>
  <sheetData>
    <row r="1" spans="1:11" ht="15.75" x14ac:dyDescent="0.25">
      <c r="A1" s="12"/>
      <c r="B1" s="12"/>
      <c r="C1" s="12"/>
      <c r="D1" s="12"/>
      <c r="E1" s="12"/>
      <c r="F1" s="13"/>
      <c r="G1" s="13"/>
      <c r="H1" s="14"/>
      <c r="I1" s="15"/>
      <c r="J1" s="16"/>
      <c r="K1" s="17"/>
    </row>
    <row r="2" spans="1:11" ht="15.75" x14ac:dyDescent="0.25">
      <c r="A2" s="184" t="s">
        <v>215</v>
      </c>
      <c r="B2" s="184"/>
      <c r="C2" s="184"/>
      <c r="D2" s="184"/>
      <c r="E2" s="22"/>
      <c r="F2" s="184" t="s">
        <v>216</v>
      </c>
      <c r="G2" s="184"/>
      <c r="H2" s="184"/>
      <c r="I2" s="184"/>
      <c r="J2" s="184"/>
      <c r="K2" s="184"/>
    </row>
    <row r="3" spans="1:11" ht="15.75" x14ac:dyDescent="0.25">
      <c r="A3" s="184" t="s">
        <v>217</v>
      </c>
      <c r="B3" s="184"/>
      <c r="C3" s="184"/>
      <c r="D3" s="184"/>
      <c r="E3" s="22"/>
      <c r="F3" s="184" t="s">
        <v>218</v>
      </c>
      <c r="G3" s="184"/>
      <c r="H3" s="184"/>
      <c r="I3" s="184"/>
      <c r="J3" s="184"/>
      <c r="K3" s="184"/>
    </row>
    <row r="4" spans="1:11" ht="15.75" x14ac:dyDescent="0.25">
      <c r="A4" s="22"/>
      <c r="B4" s="22"/>
      <c r="C4" s="22"/>
      <c r="D4" s="22"/>
      <c r="E4" s="22"/>
      <c r="F4" s="23"/>
      <c r="G4" s="23"/>
      <c r="H4" s="24"/>
      <c r="I4" s="16"/>
      <c r="J4" s="16"/>
      <c r="K4" s="25"/>
    </row>
    <row r="5" spans="1:11" ht="15.75" x14ac:dyDescent="0.25">
      <c r="A5" s="22"/>
      <c r="B5" s="22"/>
      <c r="C5" s="22"/>
      <c r="D5" s="22"/>
      <c r="E5" s="22"/>
      <c r="F5" s="23"/>
      <c r="G5" s="23"/>
      <c r="H5" s="24"/>
      <c r="I5" s="26"/>
      <c r="J5" s="26"/>
      <c r="K5" s="27"/>
    </row>
    <row r="6" spans="1:11" ht="15.75" x14ac:dyDescent="0.25">
      <c r="A6" s="185" t="s">
        <v>219</v>
      </c>
      <c r="B6" s="185"/>
      <c r="C6" s="185"/>
      <c r="D6" s="185"/>
      <c r="E6" s="185"/>
      <c r="F6" s="185"/>
      <c r="G6" s="185"/>
      <c r="H6" s="185"/>
      <c r="I6" s="185"/>
      <c r="J6" s="185"/>
      <c r="K6" s="185"/>
    </row>
    <row r="7" spans="1:11" ht="15.75" x14ac:dyDescent="0.25">
      <c r="A7" s="186" t="s">
        <v>220</v>
      </c>
      <c r="B7" s="186"/>
      <c r="C7" s="186"/>
      <c r="D7" s="186"/>
      <c r="E7" s="186"/>
      <c r="F7" s="186"/>
      <c r="G7" s="186"/>
      <c r="H7" s="186"/>
      <c r="I7" s="186"/>
      <c r="J7" s="186"/>
      <c r="K7" s="186"/>
    </row>
    <row r="8" spans="1:11" ht="15.75" x14ac:dyDescent="0.25">
      <c r="A8" s="186" t="s">
        <v>437</v>
      </c>
      <c r="B8" s="186"/>
      <c r="C8" s="186"/>
      <c r="D8" s="186"/>
      <c r="E8" s="186"/>
      <c r="F8" s="186"/>
      <c r="G8" s="186"/>
      <c r="H8" s="186"/>
      <c r="I8" s="186"/>
      <c r="J8" s="186"/>
      <c r="K8" s="186"/>
    </row>
    <row r="9" spans="1:11" ht="15.75" x14ac:dyDescent="0.25">
      <c r="A9" s="22"/>
      <c r="B9" s="22"/>
      <c r="C9" s="22"/>
      <c r="D9" s="22"/>
      <c r="E9" s="22"/>
      <c r="F9" s="23"/>
      <c r="G9" s="23"/>
      <c r="H9" s="24"/>
      <c r="I9" s="26"/>
      <c r="J9" s="26"/>
      <c r="K9" s="27"/>
    </row>
    <row r="10" spans="1:11" ht="15.75" x14ac:dyDescent="0.25">
      <c r="A10" s="22"/>
      <c r="B10" s="22"/>
      <c r="C10" s="22"/>
      <c r="D10" s="28" t="s">
        <v>221</v>
      </c>
      <c r="E10" s="23" t="s">
        <v>222</v>
      </c>
      <c r="F10" s="29"/>
      <c r="G10" s="172" t="s">
        <v>223</v>
      </c>
      <c r="H10" s="172"/>
      <c r="I10" s="189" t="s">
        <v>224</v>
      </c>
      <c r="J10" s="190"/>
      <c r="K10" s="27"/>
    </row>
    <row r="11" spans="1:11" ht="15.75" x14ac:dyDescent="0.25">
      <c r="A11" s="22"/>
      <c r="B11" s="22"/>
      <c r="C11" s="22"/>
      <c r="D11" s="28" t="s">
        <v>225</v>
      </c>
      <c r="E11" s="23" t="s">
        <v>226</v>
      </c>
      <c r="F11" s="29"/>
      <c r="G11" s="172"/>
      <c r="H11" s="172"/>
      <c r="I11" s="18" t="s">
        <v>0</v>
      </c>
      <c r="J11" s="18" t="s">
        <v>1</v>
      </c>
      <c r="K11" s="27"/>
    </row>
    <row r="12" spans="1:11" ht="15.75" x14ac:dyDescent="0.25">
      <c r="A12" s="22"/>
      <c r="B12" s="22"/>
      <c r="C12" s="22"/>
      <c r="D12" s="28" t="s">
        <v>2</v>
      </c>
      <c r="E12" s="30" t="s">
        <v>434</v>
      </c>
      <c r="F12" s="29"/>
      <c r="G12" s="176" t="s">
        <v>227</v>
      </c>
      <c r="H12" s="176"/>
      <c r="I12" s="19">
        <f>COUNTIF($K$19:$K$167,"Đạt")</f>
        <v>16</v>
      </c>
      <c r="J12" s="19">
        <f>COUNTIF($K$19:$K$167,"Chưa")</f>
        <v>3</v>
      </c>
      <c r="K12" s="27"/>
    </row>
    <row r="13" spans="1:11" ht="15.75" x14ac:dyDescent="0.25">
      <c r="A13" s="22"/>
      <c r="B13" s="22"/>
      <c r="C13" s="22"/>
      <c r="D13" s="31"/>
      <c r="E13" s="31"/>
      <c r="F13" s="29"/>
      <c r="G13" s="176" t="s">
        <v>228</v>
      </c>
      <c r="H13" s="176"/>
      <c r="I13" s="19">
        <f>COUNTIF($J$19:$J$167,"Đạt")</f>
        <v>71</v>
      </c>
      <c r="J13" s="19">
        <f>COUNTIF($J$19:$J$167,"Chưa")</f>
        <v>4</v>
      </c>
      <c r="K13" s="27"/>
    </row>
    <row r="14" spans="1:11" ht="15.75" x14ac:dyDescent="0.25">
      <c r="A14" s="22"/>
      <c r="B14" s="22"/>
      <c r="C14" s="22"/>
      <c r="D14" s="22"/>
      <c r="E14" s="22"/>
      <c r="F14" s="23"/>
      <c r="G14" s="23"/>
      <c r="H14" s="24"/>
      <c r="I14" s="26"/>
      <c r="J14" s="26"/>
      <c r="K14" s="27"/>
    </row>
    <row r="15" spans="1:11" ht="15.75" x14ac:dyDescent="0.25">
      <c r="A15" s="171" t="s">
        <v>229</v>
      </c>
      <c r="B15" s="171" t="s">
        <v>230</v>
      </c>
      <c r="C15" s="171" t="s">
        <v>231</v>
      </c>
      <c r="D15" s="171" t="s">
        <v>232</v>
      </c>
      <c r="E15" s="171" t="s">
        <v>233</v>
      </c>
      <c r="F15" s="171" t="s">
        <v>234</v>
      </c>
      <c r="G15" s="171" t="s">
        <v>3</v>
      </c>
      <c r="H15" s="187"/>
      <c r="I15" s="172" t="s">
        <v>235</v>
      </c>
      <c r="J15" s="172"/>
      <c r="K15" s="172"/>
    </row>
    <row r="16" spans="1:11" ht="24" customHeight="1" x14ac:dyDescent="0.25">
      <c r="A16" s="171"/>
      <c r="B16" s="171"/>
      <c r="C16" s="171"/>
      <c r="D16" s="171"/>
      <c r="E16" s="171"/>
      <c r="F16" s="171"/>
      <c r="G16" s="171"/>
      <c r="H16" s="188"/>
      <c r="I16" s="32" t="s">
        <v>213</v>
      </c>
      <c r="J16" s="32" t="s">
        <v>236</v>
      </c>
      <c r="K16" s="32" t="s">
        <v>229</v>
      </c>
    </row>
    <row r="17" spans="1:11" ht="15.75" x14ac:dyDescent="0.25">
      <c r="A17" s="33">
        <v>1</v>
      </c>
      <c r="B17" s="33">
        <v>2</v>
      </c>
      <c r="C17" s="33">
        <v>3</v>
      </c>
      <c r="D17" s="33">
        <v>4</v>
      </c>
      <c r="E17" s="33">
        <v>5</v>
      </c>
      <c r="F17" s="33">
        <v>6</v>
      </c>
      <c r="G17" s="33">
        <v>7</v>
      </c>
      <c r="H17" s="33">
        <v>8</v>
      </c>
      <c r="I17" s="33">
        <v>12</v>
      </c>
      <c r="J17" s="33">
        <v>13</v>
      </c>
      <c r="K17" s="33">
        <v>14</v>
      </c>
    </row>
    <row r="18" spans="1:11" ht="15.75" x14ac:dyDescent="0.25">
      <c r="A18" s="34" t="s">
        <v>237</v>
      </c>
      <c r="B18" s="34" t="s">
        <v>238</v>
      </c>
      <c r="C18" s="34" t="s">
        <v>239</v>
      </c>
      <c r="D18" s="35" t="s">
        <v>240</v>
      </c>
      <c r="E18" s="36" t="s">
        <v>241</v>
      </c>
      <c r="F18" s="37" t="s">
        <v>0</v>
      </c>
      <c r="G18" s="37" t="s">
        <v>1</v>
      </c>
      <c r="H18" s="38"/>
      <c r="I18" s="39" t="s">
        <v>240</v>
      </c>
      <c r="J18" s="19">
        <f>COUNTIF($J$19:$J$167,"Đạt")</f>
        <v>71</v>
      </c>
      <c r="K18" s="19">
        <f>COUNTIF($K$19:$K$167,"Đạt")</f>
        <v>16</v>
      </c>
    </row>
    <row r="19" spans="1:11" ht="63" x14ac:dyDescent="0.25">
      <c r="A19" s="171">
        <v>1</v>
      </c>
      <c r="B19" s="171" t="s">
        <v>4</v>
      </c>
      <c r="C19" s="40" t="s">
        <v>5</v>
      </c>
      <c r="D19" s="41" t="s">
        <v>242</v>
      </c>
      <c r="E19" s="41" t="s">
        <v>243</v>
      </c>
      <c r="F19" s="40" t="s">
        <v>244</v>
      </c>
      <c r="G19" s="40" t="s">
        <v>0</v>
      </c>
      <c r="H19" s="42" t="s">
        <v>0</v>
      </c>
      <c r="I19" s="43" t="s">
        <v>0</v>
      </c>
      <c r="J19" s="44" t="s">
        <v>0</v>
      </c>
      <c r="K19" s="172" t="str">
        <f>IF(AND(J19=$F$18,J20=$F$18,J21=$F$18),"Đạt","Chưa")</f>
        <v>Đạt</v>
      </c>
    </row>
    <row r="20" spans="1:11" ht="47.25" x14ac:dyDescent="0.25">
      <c r="A20" s="171"/>
      <c r="B20" s="171"/>
      <c r="C20" s="40" t="s">
        <v>6</v>
      </c>
      <c r="D20" s="41" t="s">
        <v>245</v>
      </c>
      <c r="E20" s="41" t="s">
        <v>246</v>
      </c>
      <c r="F20" s="40" t="s">
        <v>244</v>
      </c>
      <c r="G20" s="40" t="s">
        <v>0</v>
      </c>
      <c r="H20" s="42" t="s">
        <v>0</v>
      </c>
      <c r="I20" s="43" t="s">
        <v>0</v>
      </c>
      <c r="J20" s="44" t="s">
        <v>0</v>
      </c>
      <c r="K20" s="172"/>
    </row>
    <row r="21" spans="1:11" ht="94.5" x14ac:dyDescent="0.25">
      <c r="A21" s="171"/>
      <c r="B21" s="171"/>
      <c r="C21" s="40" t="s">
        <v>247</v>
      </c>
      <c r="D21" s="41" t="s">
        <v>248</v>
      </c>
      <c r="E21" s="41" t="s">
        <v>249</v>
      </c>
      <c r="F21" s="40" t="s">
        <v>244</v>
      </c>
      <c r="G21" s="40" t="s">
        <v>0</v>
      </c>
      <c r="H21" s="42" t="s">
        <v>0</v>
      </c>
      <c r="I21" s="43" t="s">
        <v>0</v>
      </c>
      <c r="J21" s="44" t="s">
        <v>0</v>
      </c>
      <c r="K21" s="172"/>
    </row>
    <row r="22" spans="1:11" ht="15.75" x14ac:dyDescent="0.25">
      <c r="A22" s="171">
        <v>2</v>
      </c>
      <c r="B22" s="171" t="s">
        <v>7</v>
      </c>
      <c r="C22" s="174" t="s">
        <v>8</v>
      </c>
      <c r="D22" s="175" t="s">
        <v>250</v>
      </c>
      <c r="E22" s="45" t="s">
        <v>9</v>
      </c>
      <c r="F22" s="174" t="s">
        <v>251</v>
      </c>
      <c r="G22" s="177">
        <v>1</v>
      </c>
      <c r="H22" s="42">
        <v>100</v>
      </c>
      <c r="I22" s="46" t="str">
        <f>(IF(TYPE(I23/I24)=16,"-",I23/I24*100))</f>
        <v>-</v>
      </c>
      <c r="J22" s="176" t="str">
        <f>IF(OR(I22&gt;=$H$22,I22="-"),"Đạt","Chưa")</f>
        <v>Đạt</v>
      </c>
      <c r="K22" s="172" t="str">
        <f>IF(AND(J22=$F$18,J25=$F$18,J28=$F$18,J31=$F$18),"Đạt","Chưa")</f>
        <v>Đạt</v>
      </c>
    </row>
    <row r="23" spans="1:11" ht="31.5" x14ac:dyDescent="0.25">
      <c r="A23" s="171"/>
      <c r="B23" s="171"/>
      <c r="C23" s="174"/>
      <c r="D23" s="175"/>
      <c r="E23" s="41" t="s">
        <v>252</v>
      </c>
      <c r="F23" s="174"/>
      <c r="G23" s="174"/>
      <c r="H23" s="42"/>
      <c r="I23" s="47"/>
      <c r="J23" s="176"/>
      <c r="K23" s="172"/>
    </row>
    <row r="24" spans="1:11" ht="15.75" x14ac:dyDescent="0.25">
      <c r="A24" s="171"/>
      <c r="B24" s="171"/>
      <c r="C24" s="174"/>
      <c r="D24" s="175"/>
      <c r="E24" s="41" t="s">
        <v>77</v>
      </c>
      <c r="F24" s="174"/>
      <c r="G24" s="174"/>
      <c r="H24" s="42"/>
      <c r="I24" s="47" t="s">
        <v>212</v>
      </c>
      <c r="J24" s="176"/>
      <c r="K24" s="172"/>
    </row>
    <row r="25" spans="1:11" ht="15.75" x14ac:dyDescent="0.25">
      <c r="A25" s="171"/>
      <c r="B25" s="171"/>
      <c r="C25" s="174" t="s">
        <v>10</v>
      </c>
      <c r="D25" s="175" t="s">
        <v>253</v>
      </c>
      <c r="E25" s="45" t="s">
        <v>9</v>
      </c>
      <c r="F25" s="174" t="s">
        <v>251</v>
      </c>
      <c r="G25" s="177">
        <v>1</v>
      </c>
      <c r="H25" s="42">
        <v>100</v>
      </c>
      <c r="I25" s="48">
        <f>(IF(TYPE(I26/I27)=16,"-",I26/I27*100))</f>
        <v>100</v>
      </c>
      <c r="J25" s="176" t="str">
        <f>IF(OR(I25&gt;=$H$25,I25="-"),"Đạt","Chưa")</f>
        <v>Đạt</v>
      </c>
      <c r="K25" s="172"/>
    </row>
    <row r="26" spans="1:11" ht="47.25" x14ac:dyDescent="0.25">
      <c r="A26" s="171"/>
      <c r="B26" s="171"/>
      <c r="C26" s="174"/>
      <c r="D26" s="175"/>
      <c r="E26" s="41" t="s">
        <v>254</v>
      </c>
      <c r="F26" s="174"/>
      <c r="G26" s="174"/>
      <c r="H26" s="42"/>
      <c r="I26" s="43">
        <v>2.19</v>
      </c>
      <c r="J26" s="176"/>
      <c r="K26" s="172"/>
    </row>
    <row r="27" spans="1:11" ht="31.5" x14ac:dyDescent="0.25">
      <c r="A27" s="171"/>
      <c r="B27" s="171"/>
      <c r="C27" s="174"/>
      <c r="D27" s="175"/>
      <c r="E27" s="41" t="s">
        <v>81</v>
      </c>
      <c r="F27" s="174"/>
      <c r="G27" s="174"/>
      <c r="H27" s="42"/>
      <c r="I27" s="49">
        <v>2.19</v>
      </c>
      <c r="J27" s="176"/>
      <c r="K27" s="172"/>
    </row>
    <row r="28" spans="1:11" ht="15.75" x14ac:dyDescent="0.25">
      <c r="A28" s="171"/>
      <c r="B28" s="171"/>
      <c r="C28" s="174" t="s">
        <v>11</v>
      </c>
      <c r="D28" s="175" t="s">
        <v>255</v>
      </c>
      <c r="E28" s="45" t="s">
        <v>9</v>
      </c>
      <c r="F28" s="174" t="s">
        <v>251</v>
      </c>
      <c r="G28" s="177">
        <v>1</v>
      </c>
      <c r="H28" s="42">
        <v>100</v>
      </c>
      <c r="I28" s="48">
        <f>(IF(TYPE(I29/I30)=16,"-",I29/I30*100))</f>
        <v>100</v>
      </c>
      <c r="J28" s="176" t="str">
        <f>IF(OR(I28&gt;=$H$28,I28="-"),"Đạt","Chưa")</f>
        <v>Đạt</v>
      </c>
      <c r="K28" s="172"/>
    </row>
    <row r="29" spans="1:11" ht="47.25" x14ac:dyDescent="0.25">
      <c r="A29" s="171"/>
      <c r="B29" s="171"/>
      <c r="C29" s="174"/>
      <c r="D29" s="175"/>
      <c r="E29" s="41" t="s">
        <v>256</v>
      </c>
      <c r="F29" s="174"/>
      <c r="G29" s="174"/>
      <c r="H29" s="42"/>
      <c r="I29" s="43">
        <v>1.75</v>
      </c>
      <c r="J29" s="176"/>
      <c r="K29" s="172"/>
    </row>
    <row r="30" spans="1:11" ht="15.75" x14ac:dyDescent="0.25">
      <c r="A30" s="171"/>
      <c r="B30" s="171"/>
      <c r="C30" s="174"/>
      <c r="D30" s="175"/>
      <c r="E30" s="41" t="s">
        <v>84</v>
      </c>
      <c r="F30" s="174"/>
      <c r="G30" s="174"/>
      <c r="H30" s="42"/>
      <c r="I30" s="43">
        <v>1.75</v>
      </c>
      <c r="J30" s="176"/>
      <c r="K30" s="172"/>
    </row>
    <row r="31" spans="1:11" ht="15.75" x14ac:dyDescent="0.25">
      <c r="A31" s="171"/>
      <c r="B31" s="171"/>
      <c r="C31" s="174" t="s">
        <v>12</v>
      </c>
      <c r="D31" s="175" t="s">
        <v>257</v>
      </c>
      <c r="E31" s="45" t="s">
        <v>9</v>
      </c>
      <c r="F31" s="174" t="s">
        <v>251</v>
      </c>
      <c r="G31" s="174" t="s">
        <v>115</v>
      </c>
      <c r="H31" s="42">
        <v>70</v>
      </c>
      <c r="I31" s="46">
        <f>(IF(TYPE(I32/I33)=16,"-",I32/I33*100))</f>
        <v>95.211267605633807</v>
      </c>
      <c r="J31" s="176" t="str">
        <f>IF(OR(I31&gt;=$H$31,I31="-"),"Đạt","Chưa")</f>
        <v>Đạt</v>
      </c>
      <c r="K31" s="172"/>
    </row>
    <row r="32" spans="1:11" ht="47.25" x14ac:dyDescent="0.25">
      <c r="A32" s="171"/>
      <c r="B32" s="171"/>
      <c r="C32" s="174"/>
      <c r="D32" s="175"/>
      <c r="E32" s="41" t="s">
        <v>87</v>
      </c>
      <c r="F32" s="174"/>
      <c r="G32" s="174"/>
      <c r="H32" s="42"/>
      <c r="I32" s="43">
        <v>6.76</v>
      </c>
      <c r="J32" s="176"/>
      <c r="K32" s="172"/>
    </row>
    <row r="33" spans="1:11" ht="31.5" x14ac:dyDescent="0.25">
      <c r="A33" s="171"/>
      <c r="B33" s="171"/>
      <c r="C33" s="174"/>
      <c r="D33" s="175"/>
      <c r="E33" s="41" t="s">
        <v>88</v>
      </c>
      <c r="F33" s="174"/>
      <c r="G33" s="174"/>
      <c r="H33" s="42"/>
      <c r="I33" s="43">
        <v>7.1</v>
      </c>
      <c r="J33" s="176"/>
      <c r="K33" s="172"/>
    </row>
    <row r="34" spans="1:11" ht="15.75" x14ac:dyDescent="0.25">
      <c r="A34" s="171">
        <v>3</v>
      </c>
      <c r="B34" s="171" t="s">
        <v>258</v>
      </c>
      <c r="C34" s="174" t="s">
        <v>13</v>
      </c>
      <c r="D34" s="175" t="s">
        <v>259</v>
      </c>
      <c r="E34" s="45" t="s">
        <v>9</v>
      </c>
      <c r="F34" s="174" t="s">
        <v>251</v>
      </c>
      <c r="G34" s="174" t="s">
        <v>79</v>
      </c>
      <c r="H34" s="42">
        <v>90</v>
      </c>
      <c r="I34" s="46">
        <f>I35/I36*100</f>
        <v>100</v>
      </c>
      <c r="J34" s="176" t="str">
        <f>IF(I34&gt;=$H$34,"Đạt","Chưa")</f>
        <v>Đạt</v>
      </c>
      <c r="K34" s="182" t="s">
        <v>1</v>
      </c>
    </row>
    <row r="35" spans="1:11" ht="47.25" x14ac:dyDescent="0.25">
      <c r="A35" s="171"/>
      <c r="B35" s="171"/>
      <c r="C35" s="174"/>
      <c r="D35" s="175"/>
      <c r="E35" s="41" t="s">
        <v>91</v>
      </c>
      <c r="F35" s="174"/>
      <c r="G35" s="174"/>
      <c r="H35" s="42"/>
      <c r="I35" s="43">
        <v>1.464</v>
      </c>
      <c r="J35" s="176"/>
      <c r="K35" s="183"/>
    </row>
    <row r="36" spans="1:11" ht="31.5" x14ac:dyDescent="0.25">
      <c r="A36" s="171"/>
      <c r="B36" s="171"/>
      <c r="C36" s="174"/>
      <c r="D36" s="175"/>
      <c r="E36" s="41" t="s">
        <v>92</v>
      </c>
      <c r="F36" s="174"/>
      <c r="G36" s="174"/>
      <c r="H36" s="42"/>
      <c r="I36" s="43">
        <v>1.464</v>
      </c>
      <c r="J36" s="176"/>
      <c r="K36" s="183"/>
    </row>
    <row r="37" spans="1:11" ht="31.5" x14ac:dyDescent="0.25">
      <c r="A37" s="171"/>
      <c r="B37" s="171"/>
      <c r="C37" s="40" t="s">
        <v>14</v>
      </c>
      <c r="D37" s="41" t="s">
        <v>260</v>
      </c>
      <c r="E37" s="41" t="s">
        <v>261</v>
      </c>
      <c r="F37" s="40" t="s">
        <v>262</v>
      </c>
      <c r="G37" s="50" t="s">
        <v>0</v>
      </c>
      <c r="H37" s="51" t="s">
        <v>0</v>
      </c>
      <c r="I37" s="43" t="s">
        <v>0</v>
      </c>
      <c r="J37" s="44" t="str">
        <f>IF(I37=$H$37,"Đạt","Chưa")</f>
        <v>Đạt</v>
      </c>
      <c r="K37" s="183"/>
    </row>
    <row r="38" spans="1:11" ht="15.75" x14ac:dyDescent="0.25">
      <c r="A38" s="171"/>
      <c r="B38" s="171"/>
      <c r="C38" s="179" t="s">
        <v>263</v>
      </c>
      <c r="D38" s="180" t="s">
        <v>264</v>
      </c>
      <c r="E38" s="147" t="s">
        <v>9</v>
      </c>
      <c r="F38" s="179" t="s">
        <v>251</v>
      </c>
      <c r="G38" s="179" t="s">
        <v>265</v>
      </c>
      <c r="H38" s="68">
        <v>20</v>
      </c>
      <c r="I38" s="148" t="e">
        <f>I39/I40*100</f>
        <v>#DIV/0!</v>
      </c>
      <c r="J38" s="181" t="s">
        <v>1</v>
      </c>
      <c r="K38" s="183"/>
    </row>
    <row r="39" spans="1:11" ht="47.25" x14ac:dyDescent="0.25">
      <c r="A39" s="171"/>
      <c r="B39" s="171"/>
      <c r="C39" s="179"/>
      <c r="D39" s="180"/>
      <c r="E39" s="146" t="s">
        <v>266</v>
      </c>
      <c r="F39" s="179"/>
      <c r="G39" s="179"/>
      <c r="H39" s="68"/>
      <c r="I39" s="150"/>
      <c r="J39" s="181"/>
      <c r="K39" s="183"/>
    </row>
    <row r="40" spans="1:11" ht="31.5" x14ac:dyDescent="0.25">
      <c r="A40" s="171"/>
      <c r="B40" s="171"/>
      <c r="C40" s="179"/>
      <c r="D40" s="180"/>
      <c r="E40" s="146" t="s">
        <v>267</v>
      </c>
      <c r="F40" s="179"/>
      <c r="G40" s="179"/>
      <c r="H40" s="68"/>
      <c r="I40" s="150"/>
      <c r="J40" s="181"/>
      <c r="K40" s="183"/>
    </row>
    <row r="41" spans="1:11" ht="15.75" x14ac:dyDescent="0.25">
      <c r="A41" s="171"/>
      <c r="B41" s="171"/>
      <c r="C41" s="179" t="s">
        <v>268</v>
      </c>
      <c r="D41" s="180" t="s">
        <v>269</v>
      </c>
      <c r="E41" s="147" t="s">
        <v>9</v>
      </c>
      <c r="F41" s="179" t="s">
        <v>251</v>
      </c>
      <c r="G41" s="191">
        <v>1</v>
      </c>
      <c r="H41" s="68">
        <v>100</v>
      </c>
      <c r="I41" s="148" t="e">
        <f>I42/I43*100</f>
        <v>#DIV/0!</v>
      </c>
      <c r="J41" s="181" t="s">
        <v>1</v>
      </c>
      <c r="K41" s="183"/>
    </row>
    <row r="42" spans="1:11" ht="31.5" x14ac:dyDescent="0.25">
      <c r="A42" s="171"/>
      <c r="B42" s="171"/>
      <c r="C42" s="179"/>
      <c r="D42" s="180"/>
      <c r="E42" s="146" t="s">
        <v>270</v>
      </c>
      <c r="F42" s="179"/>
      <c r="G42" s="179"/>
      <c r="H42" s="68"/>
      <c r="I42" s="150"/>
      <c r="J42" s="181"/>
      <c r="K42" s="183"/>
    </row>
    <row r="43" spans="1:11" ht="31.5" x14ac:dyDescent="0.25">
      <c r="A43" s="171"/>
      <c r="B43" s="171"/>
      <c r="C43" s="179"/>
      <c r="D43" s="180"/>
      <c r="E43" s="146" t="s">
        <v>271</v>
      </c>
      <c r="F43" s="179"/>
      <c r="G43" s="179"/>
      <c r="H43" s="68"/>
      <c r="I43" s="150"/>
      <c r="J43" s="181"/>
      <c r="K43" s="183"/>
    </row>
    <row r="44" spans="1:11" ht="47.25" x14ac:dyDescent="0.25">
      <c r="A44" s="171"/>
      <c r="B44" s="171"/>
      <c r="C44" s="145" t="s">
        <v>272</v>
      </c>
      <c r="D44" s="146" t="s">
        <v>273</v>
      </c>
      <c r="E44" s="146" t="s">
        <v>274</v>
      </c>
      <c r="F44" s="145" t="s">
        <v>244</v>
      </c>
      <c r="G44" s="145" t="s">
        <v>0</v>
      </c>
      <c r="H44" s="68" t="s">
        <v>0</v>
      </c>
      <c r="I44" s="150" t="s">
        <v>0</v>
      </c>
      <c r="J44" s="149" t="s">
        <v>0</v>
      </c>
      <c r="K44" s="183"/>
    </row>
    <row r="45" spans="1:11" ht="47.25" x14ac:dyDescent="0.25">
      <c r="A45" s="171"/>
      <c r="B45" s="171"/>
      <c r="C45" s="40" t="s">
        <v>275</v>
      </c>
      <c r="D45" s="41" t="s">
        <v>276</v>
      </c>
      <c r="E45" s="41" t="s">
        <v>277</v>
      </c>
      <c r="F45" s="40" t="s">
        <v>244</v>
      </c>
      <c r="G45" s="40" t="s">
        <v>278</v>
      </c>
      <c r="H45" s="42" t="s">
        <v>278</v>
      </c>
      <c r="I45" s="43"/>
      <c r="J45" s="44" t="s">
        <v>0</v>
      </c>
      <c r="K45" s="183"/>
    </row>
    <row r="46" spans="1:11" ht="15.75" x14ac:dyDescent="0.25">
      <c r="A46" s="171">
        <v>4</v>
      </c>
      <c r="B46" s="171" t="s">
        <v>15</v>
      </c>
      <c r="C46" s="174">
        <v>4</v>
      </c>
      <c r="D46" s="175" t="s">
        <v>279</v>
      </c>
      <c r="E46" s="45" t="s">
        <v>9</v>
      </c>
      <c r="F46" s="174" t="s">
        <v>251</v>
      </c>
      <c r="G46" s="174" t="s">
        <v>280</v>
      </c>
      <c r="H46" s="42">
        <v>99</v>
      </c>
      <c r="I46" s="46">
        <f>I47/I48*100</f>
        <v>99.884659746251444</v>
      </c>
      <c r="J46" s="176" t="str">
        <f>IF(I46&gt;=$H$46,"Đạt","Chưa")</f>
        <v>Đạt</v>
      </c>
      <c r="K46" s="172" t="str">
        <f>IF(J46=$F$18,"Đạt","Chưa")</f>
        <v>Đạt</v>
      </c>
    </row>
    <row r="47" spans="1:11" ht="31.5" x14ac:dyDescent="0.25">
      <c r="A47" s="171"/>
      <c r="B47" s="171"/>
      <c r="C47" s="174"/>
      <c r="D47" s="175"/>
      <c r="E47" s="41" t="s">
        <v>281</v>
      </c>
      <c r="F47" s="174"/>
      <c r="G47" s="174"/>
      <c r="H47" s="42"/>
      <c r="I47" s="43">
        <v>4.33</v>
      </c>
      <c r="J47" s="176"/>
      <c r="K47" s="172"/>
    </row>
    <row r="48" spans="1:11" ht="15.75" x14ac:dyDescent="0.25">
      <c r="A48" s="171"/>
      <c r="B48" s="171"/>
      <c r="C48" s="174"/>
      <c r="D48" s="175"/>
      <c r="E48" s="41" t="s">
        <v>98</v>
      </c>
      <c r="F48" s="174"/>
      <c r="G48" s="174"/>
      <c r="H48" s="42"/>
      <c r="I48" s="43">
        <v>4.335</v>
      </c>
      <c r="J48" s="176"/>
      <c r="K48" s="172"/>
    </row>
    <row r="49" spans="1:11" ht="15.75" x14ac:dyDescent="0.25">
      <c r="A49" s="171">
        <v>5</v>
      </c>
      <c r="B49" s="171" t="s">
        <v>282</v>
      </c>
      <c r="C49" s="174" t="s">
        <v>283</v>
      </c>
      <c r="D49" s="175" t="s">
        <v>284</v>
      </c>
      <c r="E49" s="45" t="s">
        <v>9</v>
      </c>
      <c r="F49" s="174" t="s">
        <v>251</v>
      </c>
      <c r="G49" s="174" t="s">
        <v>115</v>
      </c>
      <c r="H49" s="42">
        <v>70</v>
      </c>
      <c r="I49" s="48">
        <f>I50/I51*100</f>
        <v>100</v>
      </c>
      <c r="J49" s="176" t="s">
        <v>0</v>
      </c>
      <c r="K49" s="172" t="str">
        <f>IF(AND(J49=$F$18,J52=$F$18,J53=$F$18,J54=$F$18,J55=$F$18,J56=$F$18),"Đạt","Chưa")</f>
        <v>Đạt</v>
      </c>
    </row>
    <row r="50" spans="1:11" ht="15.75" x14ac:dyDescent="0.25">
      <c r="A50" s="171"/>
      <c r="B50" s="171"/>
      <c r="C50" s="174"/>
      <c r="D50" s="175"/>
      <c r="E50" s="41" t="s">
        <v>100</v>
      </c>
      <c r="F50" s="174"/>
      <c r="G50" s="174"/>
      <c r="H50" s="42"/>
      <c r="I50" s="43">
        <v>4</v>
      </c>
      <c r="J50" s="176"/>
      <c r="K50" s="172"/>
    </row>
    <row r="51" spans="1:11" ht="15.75" x14ac:dyDescent="0.25">
      <c r="A51" s="171"/>
      <c r="B51" s="171"/>
      <c r="C51" s="174"/>
      <c r="D51" s="175"/>
      <c r="E51" s="41" t="s">
        <v>101</v>
      </c>
      <c r="F51" s="174"/>
      <c r="G51" s="174"/>
      <c r="H51" s="42"/>
      <c r="I51" s="43">
        <v>4</v>
      </c>
      <c r="J51" s="176"/>
      <c r="K51" s="172"/>
    </row>
    <row r="52" spans="1:11" ht="47.25" x14ac:dyDescent="0.25">
      <c r="A52" s="171"/>
      <c r="B52" s="171"/>
      <c r="C52" s="40" t="s">
        <v>285</v>
      </c>
      <c r="D52" s="41" t="s">
        <v>286</v>
      </c>
      <c r="E52" s="41" t="s">
        <v>287</v>
      </c>
      <c r="F52" s="40" t="s">
        <v>244</v>
      </c>
      <c r="G52" s="40" t="s">
        <v>0</v>
      </c>
      <c r="H52" s="42" t="s">
        <v>0</v>
      </c>
      <c r="I52" s="43"/>
      <c r="J52" s="44" t="s">
        <v>0</v>
      </c>
      <c r="K52" s="172"/>
    </row>
    <row r="53" spans="1:11" ht="47.25" x14ac:dyDescent="0.25">
      <c r="A53" s="171"/>
      <c r="B53" s="171"/>
      <c r="C53" s="40" t="s">
        <v>288</v>
      </c>
      <c r="D53" s="41" t="s">
        <v>289</v>
      </c>
      <c r="E53" s="41" t="s">
        <v>290</v>
      </c>
      <c r="F53" s="40" t="s">
        <v>244</v>
      </c>
      <c r="G53" s="40" t="s">
        <v>0</v>
      </c>
      <c r="H53" s="42" t="s">
        <v>0</v>
      </c>
      <c r="I53" s="43"/>
      <c r="J53" s="44" t="s">
        <v>0</v>
      </c>
      <c r="K53" s="172"/>
    </row>
    <row r="54" spans="1:11" ht="31.5" x14ac:dyDescent="0.25">
      <c r="A54" s="171"/>
      <c r="B54" s="171"/>
      <c r="C54" s="40" t="s">
        <v>291</v>
      </c>
      <c r="D54" s="41" t="s">
        <v>292</v>
      </c>
      <c r="E54" s="41" t="s">
        <v>293</v>
      </c>
      <c r="F54" s="40" t="s">
        <v>244</v>
      </c>
      <c r="G54" s="40" t="s">
        <v>0</v>
      </c>
      <c r="H54" s="42" t="s">
        <v>0</v>
      </c>
      <c r="I54" s="43"/>
      <c r="J54" s="44" t="s">
        <v>0</v>
      </c>
      <c r="K54" s="172"/>
    </row>
    <row r="55" spans="1:11" ht="47.25" x14ac:dyDescent="0.25">
      <c r="A55" s="171"/>
      <c r="B55" s="171"/>
      <c r="C55" s="40" t="s">
        <v>294</v>
      </c>
      <c r="D55" s="41" t="s">
        <v>295</v>
      </c>
      <c r="E55" s="41" t="s">
        <v>295</v>
      </c>
      <c r="F55" s="40" t="s">
        <v>244</v>
      </c>
      <c r="G55" s="40" t="s">
        <v>0</v>
      </c>
      <c r="H55" s="42" t="s">
        <v>0</v>
      </c>
      <c r="I55" s="43"/>
      <c r="J55" s="44" t="s">
        <v>0</v>
      </c>
      <c r="K55" s="172"/>
    </row>
    <row r="56" spans="1:11" ht="47.25" x14ac:dyDescent="0.25">
      <c r="A56" s="171"/>
      <c r="B56" s="171"/>
      <c r="C56" s="40" t="s">
        <v>296</v>
      </c>
      <c r="D56" s="41" t="s">
        <v>297</v>
      </c>
      <c r="E56" s="41" t="s">
        <v>297</v>
      </c>
      <c r="F56" s="40" t="s">
        <v>244</v>
      </c>
      <c r="G56" s="40" t="s">
        <v>0</v>
      </c>
      <c r="H56" s="42" t="s">
        <v>0</v>
      </c>
      <c r="I56" s="43"/>
      <c r="J56" s="44" t="s">
        <v>0</v>
      </c>
      <c r="K56" s="172"/>
    </row>
    <row r="57" spans="1:11" ht="42.75" customHeight="1" x14ac:dyDescent="0.25">
      <c r="A57" s="171">
        <v>6</v>
      </c>
      <c r="B57" s="171" t="s">
        <v>18</v>
      </c>
      <c r="C57" s="40" t="s">
        <v>19</v>
      </c>
      <c r="D57" s="41" t="s">
        <v>297</v>
      </c>
      <c r="E57" s="41" t="s">
        <v>297</v>
      </c>
      <c r="F57" s="40" t="s">
        <v>244</v>
      </c>
      <c r="G57" s="40" t="s">
        <v>0</v>
      </c>
      <c r="H57" s="42" t="s">
        <v>0</v>
      </c>
      <c r="I57" s="43"/>
      <c r="J57" s="44" t="s">
        <v>0</v>
      </c>
      <c r="K57" s="172" t="str">
        <f>IF(AND(J57=$F$18,J58=$F$18,J59=$F$18),"Đạt","Chưa")</f>
        <v>Đạt</v>
      </c>
    </row>
    <row r="58" spans="1:11" ht="71.25" customHeight="1" x14ac:dyDescent="0.25">
      <c r="A58" s="171"/>
      <c r="B58" s="171"/>
      <c r="C58" s="40" t="s">
        <v>20</v>
      </c>
      <c r="D58" s="41" t="s">
        <v>298</v>
      </c>
      <c r="E58" s="41" t="s">
        <v>298</v>
      </c>
      <c r="F58" s="40" t="s">
        <v>244</v>
      </c>
      <c r="G58" s="40" t="s">
        <v>0</v>
      </c>
      <c r="H58" s="42" t="s">
        <v>0</v>
      </c>
      <c r="I58" s="43"/>
      <c r="J58" s="44" t="s">
        <v>0</v>
      </c>
      <c r="K58" s="172"/>
    </row>
    <row r="59" spans="1:11" ht="15.75" hidden="1" customHeight="1" x14ac:dyDescent="0.25">
      <c r="A59" s="171"/>
      <c r="B59" s="171"/>
      <c r="C59" s="192" t="s">
        <v>21</v>
      </c>
      <c r="D59" s="175" t="s">
        <v>299</v>
      </c>
      <c r="E59" s="45" t="s">
        <v>9</v>
      </c>
      <c r="F59" s="174" t="s">
        <v>251</v>
      </c>
      <c r="G59" s="177">
        <v>1</v>
      </c>
      <c r="H59" s="42">
        <v>100</v>
      </c>
      <c r="I59" s="48">
        <f>I60/I61*100</f>
        <v>100</v>
      </c>
      <c r="J59" s="176" t="s">
        <v>0</v>
      </c>
      <c r="K59" s="172"/>
    </row>
    <row r="60" spans="1:11" ht="42" customHeight="1" x14ac:dyDescent="0.25">
      <c r="A60" s="171"/>
      <c r="B60" s="171"/>
      <c r="C60" s="193"/>
      <c r="D60" s="175"/>
      <c r="E60" s="41" t="s">
        <v>300</v>
      </c>
      <c r="F60" s="174"/>
      <c r="G60" s="174"/>
      <c r="H60" s="42"/>
      <c r="I60" s="43">
        <v>6</v>
      </c>
      <c r="J60" s="176"/>
      <c r="K60" s="172"/>
    </row>
    <row r="61" spans="1:11" ht="28.5" customHeight="1" x14ac:dyDescent="0.25">
      <c r="A61" s="171"/>
      <c r="B61" s="171"/>
      <c r="C61" s="194"/>
      <c r="D61" s="175"/>
      <c r="E61" s="41" t="s">
        <v>106</v>
      </c>
      <c r="F61" s="174"/>
      <c r="G61" s="174"/>
      <c r="H61" s="42"/>
      <c r="I61" s="43">
        <v>6</v>
      </c>
      <c r="J61" s="176"/>
      <c r="K61" s="172"/>
    </row>
    <row r="62" spans="1:11" ht="110.25" x14ac:dyDescent="0.25">
      <c r="A62" s="52">
        <v>7</v>
      </c>
      <c r="B62" s="52" t="s">
        <v>301</v>
      </c>
      <c r="C62" s="40">
        <v>7</v>
      </c>
      <c r="D62" s="41" t="s">
        <v>302</v>
      </c>
      <c r="E62" s="41" t="s">
        <v>303</v>
      </c>
      <c r="F62" s="40" t="s">
        <v>244</v>
      </c>
      <c r="G62" s="40" t="s">
        <v>0</v>
      </c>
      <c r="H62" s="42" t="s">
        <v>0</v>
      </c>
      <c r="I62" s="43"/>
      <c r="J62" s="44" t="s">
        <v>0</v>
      </c>
      <c r="K62" s="53" t="str">
        <f>IF(J62=$F$18,"Đạt","Chưa")</f>
        <v>Đạt</v>
      </c>
    </row>
    <row r="63" spans="1:11" ht="47.25" x14ac:dyDescent="0.25">
      <c r="A63" s="171">
        <v>8</v>
      </c>
      <c r="B63" s="171" t="s">
        <v>22</v>
      </c>
      <c r="C63" s="40" t="s">
        <v>23</v>
      </c>
      <c r="D63" s="41" t="s">
        <v>304</v>
      </c>
      <c r="E63" s="41" t="s">
        <v>305</v>
      </c>
      <c r="F63" s="40" t="s">
        <v>244</v>
      </c>
      <c r="G63" s="40" t="s">
        <v>0</v>
      </c>
      <c r="H63" s="42" t="s">
        <v>0</v>
      </c>
      <c r="I63" s="43"/>
      <c r="J63" s="44" t="s">
        <v>0</v>
      </c>
      <c r="K63" s="172" t="str">
        <f>IF(AND(J19=$F$18,J20=$F$18,J21=$F$18),"Đạt","Chưa")</f>
        <v>Đạt</v>
      </c>
    </row>
    <row r="64" spans="1:11" ht="31.5" x14ac:dyDescent="0.25">
      <c r="A64" s="171"/>
      <c r="B64" s="171"/>
      <c r="C64" s="40" t="s">
        <v>24</v>
      </c>
      <c r="D64" s="41" t="s">
        <v>306</v>
      </c>
      <c r="E64" s="41" t="s">
        <v>306</v>
      </c>
      <c r="F64" s="40" t="s">
        <v>244</v>
      </c>
      <c r="G64" s="40" t="s">
        <v>0</v>
      </c>
      <c r="H64" s="42" t="s">
        <v>0</v>
      </c>
      <c r="I64" s="43"/>
      <c r="J64" s="44" t="s">
        <v>0</v>
      </c>
      <c r="K64" s="172"/>
    </row>
    <row r="65" spans="1:11" ht="31.5" x14ac:dyDescent="0.25">
      <c r="A65" s="171"/>
      <c r="B65" s="171"/>
      <c r="C65" s="40" t="s">
        <v>25</v>
      </c>
      <c r="D65" s="41" t="s">
        <v>307</v>
      </c>
      <c r="E65" s="41" t="s">
        <v>307</v>
      </c>
      <c r="F65" s="40" t="s">
        <v>244</v>
      </c>
      <c r="G65" s="40" t="s">
        <v>0</v>
      </c>
      <c r="H65" s="42" t="s">
        <v>0</v>
      </c>
      <c r="I65" s="43"/>
      <c r="J65" s="44" t="s">
        <v>0</v>
      </c>
      <c r="K65" s="172"/>
    </row>
    <row r="66" spans="1:11" ht="94.5" x14ac:dyDescent="0.25">
      <c r="A66" s="171"/>
      <c r="B66" s="171"/>
      <c r="C66" s="40" t="s">
        <v>26</v>
      </c>
      <c r="D66" s="41" t="s">
        <v>308</v>
      </c>
      <c r="E66" s="41" t="s">
        <v>309</v>
      </c>
      <c r="F66" s="40" t="s">
        <v>244</v>
      </c>
      <c r="G66" s="40" t="s">
        <v>0</v>
      </c>
      <c r="H66" s="42" t="s">
        <v>0</v>
      </c>
      <c r="I66" s="43"/>
      <c r="J66" s="44" t="s">
        <v>0</v>
      </c>
      <c r="K66" s="172"/>
    </row>
    <row r="67" spans="1:11" ht="63" x14ac:dyDescent="0.25">
      <c r="A67" s="171"/>
      <c r="B67" s="171"/>
      <c r="C67" s="40" t="s">
        <v>310</v>
      </c>
      <c r="D67" s="41" t="s">
        <v>311</v>
      </c>
      <c r="E67" s="41" t="s">
        <v>312</v>
      </c>
      <c r="F67" s="40" t="s">
        <v>244</v>
      </c>
      <c r="G67" s="40" t="s">
        <v>0</v>
      </c>
      <c r="H67" s="42" t="s">
        <v>0</v>
      </c>
      <c r="I67" s="43"/>
      <c r="J67" s="44" t="s">
        <v>0</v>
      </c>
      <c r="K67" s="172"/>
    </row>
    <row r="68" spans="1:11" ht="15.75" x14ac:dyDescent="0.25">
      <c r="A68" s="171">
        <v>9</v>
      </c>
      <c r="B68" s="171" t="s">
        <v>27</v>
      </c>
      <c r="C68" s="174">
        <v>9</v>
      </c>
      <c r="D68" s="175" t="s">
        <v>110</v>
      </c>
      <c r="E68" s="45" t="s">
        <v>9</v>
      </c>
      <c r="F68" s="174" t="s">
        <v>251</v>
      </c>
      <c r="G68" s="174" t="s">
        <v>155</v>
      </c>
      <c r="H68" s="42">
        <v>85</v>
      </c>
      <c r="I68" s="46">
        <f>I69/I70*100</f>
        <v>95.040369088812</v>
      </c>
      <c r="J68" s="176" t="str">
        <f>IF(I68&gt;=$H$68,"Đạt","Chưa")</f>
        <v>Đạt</v>
      </c>
      <c r="K68" s="172" t="str">
        <f>IF(J68=$F$18,"Đạt","Chưa")</f>
        <v>Đạt</v>
      </c>
    </row>
    <row r="69" spans="1:11" ht="15.75" x14ac:dyDescent="0.25">
      <c r="A69" s="171"/>
      <c r="B69" s="171"/>
      <c r="C69" s="174"/>
      <c r="D69" s="175"/>
      <c r="E69" s="41" t="s">
        <v>112</v>
      </c>
      <c r="F69" s="174"/>
      <c r="G69" s="174"/>
      <c r="H69" s="42"/>
      <c r="I69" s="54">
        <v>4.12</v>
      </c>
      <c r="J69" s="176"/>
      <c r="K69" s="172"/>
    </row>
    <row r="70" spans="1:11" ht="15.75" x14ac:dyDescent="0.25">
      <c r="A70" s="171"/>
      <c r="B70" s="171"/>
      <c r="C70" s="174"/>
      <c r="D70" s="175"/>
      <c r="E70" s="41" t="s">
        <v>98</v>
      </c>
      <c r="F70" s="174"/>
      <c r="G70" s="174"/>
      <c r="H70" s="42"/>
      <c r="I70" s="43">
        <v>4.335</v>
      </c>
      <c r="J70" s="176"/>
      <c r="K70" s="172"/>
    </row>
    <row r="71" spans="1:11" ht="34.5" customHeight="1" x14ac:dyDescent="0.25">
      <c r="A71" s="52">
        <v>10</v>
      </c>
      <c r="B71" s="52" t="s">
        <v>313</v>
      </c>
      <c r="C71" s="40">
        <v>10</v>
      </c>
      <c r="D71" s="41" t="s">
        <v>314</v>
      </c>
      <c r="E71" s="55" t="s">
        <v>315</v>
      </c>
      <c r="F71" s="67" t="s">
        <v>316</v>
      </c>
      <c r="G71" s="67">
        <v>64</v>
      </c>
      <c r="H71" s="68">
        <v>64</v>
      </c>
      <c r="I71" s="69">
        <v>65.619</v>
      </c>
      <c r="J71" s="70" t="str">
        <f>IF(I71&gt;=H71,"Đạt","Chưa")</f>
        <v>Đạt</v>
      </c>
      <c r="K71" s="71" t="str">
        <f>IF(J71=$F$18,"Đạt","Chưa")</f>
        <v>Đạt</v>
      </c>
    </row>
    <row r="72" spans="1:11" ht="33" customHeight="1" x14ac:dyDescent="0.25">
      <c r="A72" s="171">
        <v>11</v>
      </c>
      <c r="B72" s="171" t="s">
        <v>30</v>
      </c>
      <c r="C72" s="174">
        <v>11</v>
      </c>
      <c r="D72" s="175" t="s">
        <v>317</v>
      </c>
      <c r="E72" s="45" t="s">
        <v>9</v>
      </c>
      <c r="F72" s="174" t="s">
        <v>251</v>
      </c>
      <c r="G72" s="174" t="s">
        <v>318</v>
      </c>
      <c r="H72" s="42">
        <v>2.5</v>
      </c>
      <c r="I72" s="46">
        <f>I73/I74*100</f>
        <v>2.1453287197231834</v>
      </c>
      <c r="J72" s="176" t="str">
        <f>IF(I72&lt;$H$72,"Đạt","Chưa")</f>
        <v>Đạt</v>
      </c>
      <c r="K72" s="172" t="str">
        <f>IF(J72=$F$18,"Đạt","Chưa")</f>
        <v>Đạt</v>
      </c>
    </row>
    <row r="73" spans="1:11" ht="31.5" x14ac:dyDescent="0.25">
      <c r="A73" s="171"/>
      <c r="B73" s="171"/>
      <c r="C73" s="174"/>
      <c r="D73" s="175"/>
      <c r="E73" s="41" t="s">
        <v>319</v>
      </c>
      <c r="F73" s="174"/>
      <c r="G73" s="174"/>
      <c r="H73" s="42"/>
      <c r="I73" s="43">
        <v>93</v>
      </c>
      <c r="J73" s="176"/>
      <c r="K73" s="172"/>
    </row>
    <row r="74" spans="1:11" ht="15.75" x14ac:dyDescent="0.25">
      <c r="A74" s="171"/>
      <c r="B74" s="171"/>
      <c r="C74" s="174"/>
      <c r="D74" s="175"/>
      <c r="E74" s="41" t="s">
        <v>98</v>
      </c>
      <c r="F74" s="174"/>
      <c r="G74" s="174"/>
      <c r="H74" s="42"/>
      <c r="I74" s="43">
        <v>4335</v>
      </c>
      <c r="J74" s="176"/>
      <c r="K74" s="172"/>
    </row>
    <row r="75" spans="1:11" ht="15.75" x14ac:dyDescent="0.25">
      <c r="A75" s="171">
        <v>12</v>
      </c>
      <c r="B75" s="171" t="s">
        <v>31</v>
      </c>
      <c r="C75" s="174" t="s">
        <v>32</v>
      </c>
      <c r="D75" s="175" t="s">
        <v>114</v>
      </c>
      <c r="E75" s="45" t="s">
        <v>9</v>
      </c>
      <c r="F75" s="174" t="s">
        <v>251</v>
      </c>
      <c r="G75" s="174" t="s">
        <v>111</v>
      </c>
      <c r="H75" s="42">
        <v>75</v>
      </c>
      <c r="I75" s="46">
        <f>I76/I77*100</f>
        <v>75.75048196089233</v>
      </c>
      <c r="J75" s="176" t="str">
        <f>IF(I75&gt;=$H$75,"Đạt","Chưa")</f>
        <v>Đạt</v>
      </c>
      <c r="K75" s="172" t="str">
        <f>IF(AND(J75=$F$18,J78=$F$18,J81=$F$18),"Đạt","Chưa")</f>
        <v>Đạt</v>
      </c>
    </row>
    <row r="76" spans="1:11" ht="15.75" x14ac:dyDescent="0.25">
      <c r="A76" s="171"/>
      <c r="B76" s="171"/>
      <c r="C76" s="174"/>
      <c r="D76" s="175"/>
      <c r="E76" s="41" t="s">
        <v>116</v>
      </c>
      <c r="F76" s="174"/>
      <c r="G76" s="174"/>
      <c r="H76" s="42"/>
      <c r="I76" s="43">
        <v>5.5010000000000003</v>
      </c>
      <c r="J76" s="176"/>
      <c r="K76" s="172"/>
    </row>
    <row r="77" spans="1:11" ht="15.75" x14ac:dyDescent="0.25">
      <c r="A77" s="171"/>
      <c r="B77" s="171"/>
      <c r="C77" s="174"/>
      <c r="D77" s="175"/>
      <c r="E77" s="41" t="s">
        <v>117</v>
      </c>
      <c r="F77" s="174"/>
      <c r="G77" s="174"/>
      <c r="H77" s="42"/>
      <c r="I77" s="43">
        <v>7.2619999999999996</v>
      </c>
      <c r="J77" s="176"/>
      <c r="K77" s="172"/>
    </row>
    <row r="78" spans="1:11" ht="15.75" x14ac:dyDescent="0.25">
      <c r="A78" s="171"/>
      <c r="B78" s="171"/>
      <c r="C78" s="174" t="s">
        <v>33</v>
      </c>
      <c r="D78" s="175" t="s">
        <v>118</v>
      </c>
      <c r="E78" s="45" t="s">
        <v>9</v>
      </c>
      <c r="F78" s="174" t="s">
        <v>251</v>
      </c>
      <c r="G78" s="174" t="s">
        <v>171</v>
      </c>
      <c r="H78" s="42">
        <v>30</v>
      </c>
      <c r="I78" s="46">
        <f>I79/I80*100</f>
        <v>45.442026989809968</v>
      </c>
      <c r="J78" s="176" t="str">
        <f>IF(I78&gt;=$H$78,"Đạt","Chưa")</f>
        <v>Đạt</v>
      </c>
      <c r="K78" s="172"/>
    </row>
    <row r="79" spans="1:11" ht="31.5" x14ac:dyDescent="0.25">
      <c r="A79" s="171"/>
      <c r="B79" s="171"/>
      <c r="C79" s="174"/>
      <c r="D79" s="175"/>
      <c r="E79" s="41" t="s">
        <v>120</v>
      </c>
      <c r="F79" s="174"/>
      <c r="G79" s="174"/>
      <c r="H79" s="42"/>
      <c r="I79" s="54">
        <v>3.3</v>
      </c>
      <c r="J79" s="176"/>
      <c r="K79" s="172"/>
    </row>
    <row r="80" spans="1:11" ht="15.75" x14ac:dyDescent="0.25">
      <c r="A80" s="171"/>
      <c r="B80" s="171"/>
      <c r="C80" s="174"/>
      <c r="D80" s="175"/>
      <c r="E80" s="41" t="s">
        <v>117</v>
      </c>
      <c r="F80" s="174"/>
      <c r="G80" s="174"/>
      <c r="H80" s="42"/>
      <c r="I80" s="43">
        <v>7.2619999999999996</v>
      </c>
      <c r="J80" s="176"/>
      <c r="K80" s="172"/>
    </row>
    <row r="81" spans="1:11" ht="15.75" x14ac:dyDescent="0.25">
      <c r="A81" s="171"/>
      <c r="B81" s="171"/>
      <c r="C81" s="174" t="s">
        <v>320</v>
      </c>
      <c r="D81" s="175" t="s">
        <v>321</v>
      </c>
      <c r="E81" s="45" t="s">
        <v>9</v>
      </c>
      <c r="F81" s="174" t="s">
        <v>251</v>
      </c>
      <c r="G81" s="174" t="s">
        <v>79</v>
      </c>
      <c r="H81" s="42">
        <v>90</v>
      </c>
      <c r="I81" s="46">
        <f>I82/I83*100</f>
        <v>96.049943246311003</v>
      </c>
      <c r="J81" s="176" t="str">
        <f>IF(I81&gt;=$H$81,"Đạt","Chưa")</f>
        <v>Đạt</v>
      </c>
      <c r="K81" s="172"/>
    </row>
    <row r="82" spans="1:11" ht="31.5" x14ac:dyDescent="0.25">
      <c r="A82" s="171"/>
      <c r="B82" s="171"/>
      <c r="C82" s="174"/>
      <c r="D82" s="175"/>
      <c r="E82" s="41" t="s">
        <v>322</v>
      </c>
      <c r="F82" s="174"/>
      <c r="G82" s="174"/>
      <c r="H82" s="42"/>
      <c r="I82" s="43">
        <v>8.4619999999999997</v>
      </c>
      <c r="J82" s="176"/>
      <c r="K82" s="172"/>
    </row>
    <row r="83" spans="1:11" ht="47.25" x14ac:dyDescent="0.25">
      <c r="A83" s="171"/>
      <c r="B83" s="171"/>
      <c r="C83" s="174"/>
      <c r="D83" s="175"/>
      <c r="E83" s="41" t="s">
        <v>323</v>
      </c>
      <c r="F83" s="174"/>
      <c r="G83" s="174"/>
      <c r="H83" s="42"/>
      <c r="I83" s="54">
        <v>8.81</v>
      </c>
      <c r="J83" s="176"/>
      <c r="K83" s="172"/>
    </row>
    <row r="84" spans="1:11" ht="47.25" x14ac:dyDescent="0.25">
      <c r="A84" s="171">
        <v>13</v>
      </c>
      <c r="B84" s="171" t="s">
        <v>34</v>
      </c>
      <c r="C84" s="40" t="s">
        <v>35</v>
      </c>
      <c r="D84" s="41" t="s">
        <v>324</v>
      </c>
      <c r="E84" s="41" t="s">
        <v>325</v>
      </c>
      <c r="F84" s="40" t="s">
        <v>326</v>
      </c>
      <c r="G84" s="40" t="s">
        <v>326</v>
      </c>
      <c r="H84" s="42">
        <v>1</v>
      </c>
      <c r="I84" s="43" t="s">
        <v>0</v>
      </c>
      <c r="J84" s="44" t="str">
        <f>IF(I84&gt;=$H$84,"Đạt","Chưa")</f>
        <v>Đạt</v>
      </c>
      <c r="K84" s="172" t="s">
        <v>1</v>
      </c>
    </row>
    <row r="85" spans="1:11" ht="47.25" x14ac:dyDescent="0.25">
      <c r="A85" s="171"/>
      <c r="B85" s="171"/>
      <c r="C85" s="40" t="s">
        <v>36</v>
      </c>
      <c r="D85" s="41" t="s">
        <v>327</v>
      </c>
      <c r="E85" s="41" t="s">
        <v>328</v>
      </c>
      <c r="F85" s="40" t="s">
        <v>244</v>
      </c>
      <c r="G85" s="40" t="s">
        <v>0</v>
      </c>
      <c r="H85" s="56" t="s">
        <v>0</v>
      </c>
      <c r="I85" s="43" t="s">
        <v>1</v>
      </c>
      <c r="J85" s="44" t="str">
        <f>IF(I85=$H$85,"Đạt","Chưa")</f>
        <v>Chưa</v>
      </c>
      <c r="K85" s="172"/>
    </row>
    <row r="86" spans="1:11" ht="78.75" x14ac:dyDescent="0.25">
      <c r="A86" s="171"/>
      <c r="B86" s="171"/>
      <c r="C86" s="40" t="s">
        <v>37</v>
      </c>
      <c r="D86" s="41" t="s">
        <v>329</v>
      </c>
      <c r="E86" s="41" t="s">
        <v>330</v>
      </c>
      <c r="F86" s="40" t="s">
        <v>326</v>
      </c>
      <c r="G86" s="40" t="s">
        <v>326</v>
      </c>
      <c r="H86" s="42">
        <v>1</v>
      </c>
      <c r="I86" s="43">
        <v>1</v>
      </c>
      <c r="J86" s="44" t="str">
        <f>IF(I86&gt;=$H$86,"Đạt","Chưa")</f>
        <v>Đạt</v>
      </c>
      <c r="K86" s="172"/>
    </row>
    <row r="87" spans="1:11" ht="47.25" x14ac:dyDescent="0.25">
      <c r="A87" s="171"/>
      <c r="B87" s="171"/>
      <c r="C87" s="40" t="s">
        <v>38</v>
      </c>
      <c r="D87" s="41" t="s">
        <v>331</v>
      </c>
      <c r="E87" s="41" t="s">
        <v>332</v>
      </c>
      <c r="F87" s="40" t="s">
        <v>244</v>
      </c>
      <c r="G87" s="40" t="s">
        <v>0</v>
      </c>
      <c r="H87" s="42" t="s">
        <v>0</v>
      </c>
      <c r="I87" s="43" t="s">
        <v>0</v>
      </c>
      <c r="J87" s="44" t="str">
        <f>IF(I87=$H$87,"Đạt","Chưa")</f>
        <v>Đạt</v>
      </c>
      <c r="K87" s="172"/>
    </row>
    <row r="88" spans="1:11" ht="15.75" x14ac:dyDescent="0.25">
      <c r="A88" s="171"/>
      <c r="B88" s="171"/>
      <c r="C88" s="174" t="s">
        <v>39</v>
      </c>
      <c r="D88" s="175" t="s">
        <v>333</v>
      </c>
      <c r="E88" s="45" t="s">
        <v>9</v>
      </c>
      <c r="F88" s="174" t="s">
        <v>251</v>
      </c>
      <c r="G88" s="174" t="s">
        <v>334</v>
      </c>
      <c r="H88" s="42">
        <v>10</v>
      </c>
      <c r="I88" s="46">
        <f>I89/I90*100</f>
        <v>100</v>
      </c>
      <c r="J88" s="176" t="str">
        <f>IF(I88&gt;=$H$88,"Đạt","Chưa")</f>
        <v>Đạt</v>
      </c>
      <c r="K88" s="172"/>
    </row>
    <row r="89" spans="1:11" ht="42.75" customHeight="1" x14ac:dyDescent="0.25">
      <c r="A89" s="171"/>
      <c r="B89" s="171"/>
      <c r="C89" s="174"/>
      <c r="D89" s="175"/>
      <c r="E89" s="41" t="s">
        <v>335</v>
      </c>
      <c r="F89" s="174"/>
      <c r="G89" s="174"/>
      <c r="H89" s="42"/>
      <c r="I89" s="43">
        <v>1</v>
      </c>
      <c r="J89" s="176"/>
      <c r="K89" s="172"/>
    </row>
    <row r="90" spans="1:11" ht="45" customHeight="1" x14ac:dyDescent="0.25">
      <c r="A90" s="171"/>
      <c r="B90" s="171"/>
      <c r="C90" s="174"/>
      <c r="D90" s="175"/>
      <c r="E90" s="41" t="s">
        <v>336</v>
      </c>
      <c r="F90" s="174"/>
      <c r="G90" s="174"/>
      <c r="H90" s="42"/>
      <c r="I90" s="43">
        <v>1</v>
      </c>
      <c r="J90" s="176"/>
      <c r="K90" s="172"/>
    </row>
    <row r="91" spans="1:11" ht="47.25" x14ac:dyDescent="0.25">
      <c r="A91" s="171"/>
      <c r="B91" s="171"/>
      <c r="C91" s="40" t="s">
        <v>337</v>
      </c>
      <c r="D91" s="41" t="s">
        <v>338</v>
      </c>
      <c r="E91" s="41" t="s">
        <v>339</v>
      </c>
      <c r="F91" s="40" t="s">
        <v>244</v>
      </c>
      <c r="G91" s="40" t="s">
        <v>0</v>
      </c>
      <c r="H91" s="42" t="s">
        <v>0</v>
      </c>
      <c r="I91" s="43" t="s">
        <v>0</v>
      </c>
      <c r="J91" s="44" t="str">
        <f>IF(I91=$H$91,"Đạt","Chưa")</f>
        <v>Đạt</v>
      </c>
      <c r="K91" s="172"/>
    </row>
    <row r="92" spans="1:11" ht="47.25" x14ac:dyDescent="0.25">
      <c r="A92" s="171"/>
      <c r="B92" s="171"/>
      <c r="C92" s="40" t="s">
        <v>340</v>
      </c>
      <c r="D92" s="41" t="s">
        <v>341</v>
      </c>
      <c r="E92" s="41" t="s">
        <v>342</v>
      </c>
      <c r="F92" s="40" t="s">
        <v>244</v>
      </c>
      <c r="G92" s="40" t="s">
        <v>0</v>
      </c>
      <c r="H92" s="42" t="s">
        <v>0</v>
      </c>
      <c r="I92" s="43" t="s">
        <v>0</v>
      </c>
      <c r="J92" s="44" t="str">
        <f>IF(I92=$H$92,"Đạt","Chưa")</f>
        <v>Đạt</v>
      </c>
      <c r="K92" s="172"/>
    </row>
    <row r="93" spans="1:11" ht="47.25" x14ac:dyDescent="0.25">
      <c r="A93" s="171"/>
      <c r="B93" s="171"/>
      <c r="C93" s="40" t="s">
        <v>343</v>
      </c>
      <c r="D93" s="41" t="s">
        <v>344</v>
      </c>
      <c r="E93" s="41" t="s">
        <v>345</v>
      </c>
      <c r="F93" s="40" t="s">
        <v>244</v>
      </c>
      <c r="G93" s="40" t="s">
        <v>0</v>
      </c>
      <c r="H93" s="42" t="s">
        <v>0</v>
      </c>
      <c r="I93" s="43" t="s">
        <v>0</v>
      </c>
      <c r="J93" s="44" t="str">
        <f>IF(I93=$H$93,"Đạt","Chưa")</f>
        <v>Đạt</v>
      </c>
      <c r="K93" s="172"/>
    </row>
    <row r="94" spans="1:11" ht="15.75" x14ac:dyDescent="0.25">
      <c r="A94" s="171">
        <v>14</v>
      </c>
      <c r="B94" s="171" t="s">
        <v>43</v>
      </c>
      <c r="C94" s="174" t="s">
        <v>41</v>
      </c>
      <c r="D94" s="175" t="s">
        <v>346</v>
      </c>
      <c r="E94" s="45" t="s">
        <v>9</v>
      </c>
      <c r="F94" s="174" t="s">
        <v>251</v>
      </c>
      <c r="G94" s="174" t="s">
        <v>148</v>
      </c>
      <c r="H94" s="42">
        <v>95</v>
      </c>
      <c r="I94" s="46">
        <f>I95/I96*100</f>
        <v>94.277569183701843</v>
      </c>
      <c r="J94" s="176" t="str">
        <f>IF(I94&gt;=$H$94,"Đạt","Chưa")</f>
        <v>Chưa</v>
      </c>
      <c r="K94" s="172" t="s">
        <v>1</v>
      </c>
    </row>
    <row r="95" spans="1:11" ht="31.5" x14ac:dyDescent="0.25">
      <c r="A95" s="171"/>
      <c r="B95" s="171"/>
      <c r="C95" s="174"/>
      <c r="D95" s="175"/>
      <c r="E95" s="41" t="s">
        <v>347</v>
      </c>
      <c r="F95" s="174"/>
      <c r="G95" s="174"/>
      <c r="H95" s="42"/>
      <c r="I95" s="43">
        <v>13.558999999999999</v>
      </c>
      <c r="J95" s="176"/>
      <c r="K95" s="172"/>
    </row>
    <row r="96" spans="1:11" ht="31.5" x14ac:dyDescent="0.25">
      <c r="A96" s="171"/>
      <c r="B96" s="171"/>
      <c r="C96" s="174"/>
      <c r="D96" s="175"/>
      <c r="E96" s="41" t="s">
        <v>132</v>
      </c>
      <c r="F96" s="174"/>
      <c r="G96" s="174"/>
      <c r="H96" s="42"/>
      <c r="I96" s="43">
        <v>14.382</v>
      </c>
      <c r="J96" s="176"/>
      <c r="K96" s="172"/>
    </row>
    <row r="97" spans="1:11" ht="15.75" x14ac:dyDescent="0.25">
      <c r="A97" s="171"/>
      <c r="B97" s="171"/>
      <c r="C97" s="174" t="s">
        <v>42</v>
      </c>
      <c r="D97" s="175" t="s">
        <v>348</v>
      </c>
      <c r="E97" s="45" t="s">
        <v>9</v>
      </c>
      <c r="F97" s="174" t="s">
        <v>251</v>
      </c>
      <c r="G97" s="174" t="s">
        <v>79</v>
      </c>
      <c r="H97" s="42">
        <v>90</v>
      </c>
      <c r="I97" s="46">
        <f>I98/I99*100</f>
        <v>90.616088600039788</v>
      </c>
      <c r="J97" s="176" t="s">
        <v>0</v>
      </c>
      <c r="K97" s="172"/>
    </row>
    <row r="98" spans="1:11" ht="31.5" x14ac:dyDescent="0.25">
      <c r="A98" s="171"/>
      <c r="B98" s="171"/>
      <c r="C98" s="174"/>
      <c r="D98" s="175"/>
      <c r="E98" s="41" t="s">
        <v>349</v>
      </c>
      <c r="F98" s="174"/>
      <c r="G98" s="174"/>
      <c r="H98" s="42"/>
      <c r="I98" s="43">
        <v>13664</v>
      </c>
      <c r="J98" s="176"/>
      <c r="K98" s="172"/>
    </row>
    <row r="99" spans="1:11" ht="15.75" x14ac:dyDescent="0.25">
      <c r="A99" s="171"/>
      <c r="B99" s="171"/>
      <c r="C99" s="174"/>
      <c r="D99" s="175"/>
      <c r="E99" s="41" t="s">
        <v>350</v>
      </c>
      <c r="F99" s="174"/>
      <c r="G99" s="174"/>
      <c r="H99" s="42"/>
      <c r="I99" s="43">
        <v>15079</v>
      </c>
      <c r="J99" s="176"/>
      <c r="K99" s="172"/>
    </row>
    <row r="100" spans="1:11" ht="15.75" x14ac:dyDescent="0.25">
      <c r="A100" s="171"/>
      <c r="B100" s="171"/>
      <c r="C100" s="174" t="s">
        <v>351</v>
      </c>
      <c r="D100" s="175" t="s">
        <v>352</v>
      </c>
      <c r="E100" s="45" t="s">
        <v>353</v>
      </c>
      <c r="F100" s="174" t="s">
        <v>251</v>
      </c>
      <c r="G100" s="174" t="s">
        <v>354</v>
      </c>
      <c r="H100" s="42">
        <v>40</v>
      </c>
      <c r="I100" s="46" t="e">
        <f>I101/I102*100</f>
        <v>#DIV/0!</v>
      </c>
      <c r="J100" s="176" t="s">
        <v>0</v>
      </c>
      <c r="K100" s="172"/>
    </row>
    <row r="101" spans="1:11" ht="31.5" x14ac:dyDescent="0.25">
      <c r="A101" s="171"/>
      <c r="B101" s="171"/>
      <c r="C101" s="174"/>
      <c r="D101" s="175"/>
      <c r="E101" s="41" t="s">
        <v>355</v>
      </c>
      <c r="F101" s="174"/>
      <c r="G101" s="174"/>
      <c r="H101" s="42"/>
      <c r="I101" s="43">
        <v>0</v>
      </c>
      <c r="J101" s="176"/>
      <c r="K101" s="172"/>
    </row>
    <row r="102" spans="1:11" ht="15.75" x14ac:dyDescent="0.25">
      <c r="A102" s="171"/>
      <c r="B102" s="171"/>
      <c r="C102" s="174"/>
      <c r="D102" s="175"/>
      <c r="E102" s="41" t="s">
        <v>350</v>
      </c>
      <c r="F102" s="174"/>
      <c r="G102" s="174"/>
      <c r="H102" s="42"/>
      <c r="I102" s="43">
        <v>0</v>
      </c>
      <c r="J102" s="176"/>
      <c r="K102" s="172"/>
    </row>
    <row r="103" spans="1:11" ht="15.75" x14ac:dyDescent="0.25">
      <c r="A103" s="171"/>
      <c r="B103" s="171"/>
      <c r="C103" s="179" t="s">
        <v>356</v>
      </c>
      <c r="D103" s="180" t="s">
        <v>138</v>
      </c>
      <c r="E103" s="147" t="s">
        <v>9</v>
      </c>
      <c r="F103" s="179" t="s">
        <v>251</v>
      </c>
      <c r="G103" s="179" t="s">
        <v>115</v>
      </c>
      <c r="H103" s="68">
        <v>70</v>
      </c>
      <c r="I103" s="148">
        <f>I104/I105*100</f>
        <v>77.014390874726445</v>
      </c>
      <c r="J103" s="181" t="s">
        <v>0</v>
      </c>
      <c r="K103" s="172"/>
    </row>
    <row r="104" spans="1:11" ht="31.5" x14ac:dyDescent="0.25">
      <c r="A104" s="171"/>
      <c r="B104" s="171"/>
      <c r="C104" s="179"/>
      <c r="D104" s="180"/>
      <c r="E104" s="55" t="s">
        <v>357</v>
      </c>
      <c r="F104" s="179"/>
      <c r="G104" s="179"/>
      <c r="H104" s="68"/>
      <c r="I104" s="150">
        <v>11613</v>
      </c>
      <c r="J104" s="181"/>
      <c r="K104" s="172"/>
    </row>
    <row r="105" spans="1:11" ht="15.75" x14ac:dyDescent="0.25">
      <c r="A105" s="171"/>
      <c r="B105" s="171"/>
      <c r="C105" s="179"/>
      <c r="D105" s="180"/>
      <c r="E105" s="55" t="s">
        <v>350</v>
      </c>
      <c r="F105" s="179"/>
      <c r="G105" s="179"/>
      <c r="H105" s="68"/>
      <c r="I105" s="150">
        <v>15079</v>
      </c>
      <c r="J105" s="181"/>
      <c r="K105" s="172"/>
    </row>
    <row r="106" spans="1:11" ht="47.25" x14ac:dyDescent="0.25">
      <c r="A106" s="171">
        <v>15</v>
      </c>
      <c r="B106" s="171" t="s">
        <v>358</v>
      </c>
      <c r="C106" s="40" t="s">
        <v>44</v>
      </c>
      <c r="D106" s="41" t="s">
        <v>359</v>
      </c>
      <c r="E106" s="41" t="s">
        <v>359</v>
      </c>
      <c r="F106" s="40" t="s">
        <v>244</v>
      </c>
      <c r="G106" s="40" t="s">
        <v>0</v>
      </c>
      <c r="H106" s="42" t="s">
        <v>0</v>
      </c>
      <c r="I106" s="49" t="s">
        <v>0</v>
      </c>
      <c r="J106" s="44" t="str">
        <f>IF(I106=$H$106,"Đạt","Chưa")</f>
        <v>Đạt</v>
      </c>
      <c r="K106" s="172" t="str">
        <f>IF(AND(J19=$F$18,J20=$F$18,J21=$F$18),"Đạt","Chưa")</f>
        <v>Đạt</v>
      </c>
    </row>
    <row r="107" spans="1:11" ht="31.5" x14ac:dyDescent="0.25">
      <c r="A107" s="171"/>
      <c r="B107" s="171"/>
      <c r="C107" s="40" t="s">
        <v>45</v>
      </c>
      <c r="D107" s="41" t="s">
        <v>360</v>
      </c>
      <c r="E107" s="41" t="s">
        <v>360</v>
      </c>
      <c r="F107" s="40" t="s">
        <v>244</v>
      </c>
      <c r="G107" s="40" t="s">
        <v>0</v>
      </c>
      <c r="H107" s="42" t="s">
        <v>0</v>
      </c>
      <c r="I107" s="49" t="s">
        <v>0</v>
      </c>
      <c r="J107" s="44" t="str">
        <f>IF(I107=$H$107,"Đạt","Chưa")</f>
        <v>Đạt</v>
      </c>
      <c r="K107" s="172"/>
    </row>
    <row r="108" spans="1:11" ht="63" x14ac:dyDescent="0.25">
      <c r="A108" s="171"/>
      <c r="B108" s="171"/>
      <c r="C108" s="40" t="s">
        <v>46</v>
      </c>
      <c r="D108" s="41" t="s">
        <v>361</v>
      </c>
      <c r="E108" s="41" t="s">
        <v>361</v>
      </c>
      <c r="F108" s="40" t="s">
        <v>244</v>
      </c>
      <c r="G108" s="40" t="s">
        <v>0</v>
      </c>
      <c r="H108" s="42" t="s">
        <v>0</v>
      </c>
      <c r="I108" s="49" t="s">
        <v>0</v>
      </c>
      <c r="J108" s="44" t="str">
        <f>IF(I108=$H$108,"Đạt","Chưa")</f>
        <v>Đạt</v>
      </c>
      <c r="K108" s="172"/>
    </row>
    <row r="109" spans="1:11" ht="47.25" x14ac:dyDescent="0.25">
      <c r="A109" s="171">
        <v>16</v>
      </c>
      <c r="B109" s="171" t="s">
        <v>362</v>
      </c>
      <c r="C109" s="40" t="s">
        <v>363</v>
      </c>
      <c r="D109" s="41" t="s">
        <v>364</v>
      </c>
      <c r="E109" s="41" t="s">
        <v>365</v>
      </c>
      <c r="F109" s="40" t="s">
        <v>366</v>
      </c>
      <c r="G109" s="40" t="s">
        <v>326</v>
      </c>
      <c r="H109" s="42">
        <v>1</v>
      </c>
      <c r="I109" s="57">
        <v>2</v>
      </c>
      <c r="J109" s="44" t="str">
        <f>IF(I109&gt;=$H$109,"Đạt","Chưa")</f>
        <v>Đạt</v>
      </c>
      <c r="K109" s="172" t="str">
        <f>IF(AND(J19=$F$18,J20=$F$18,J21=$F$18),"Đạt","Chưa")</f>
        <v>Đạt</v>
      </c>
    </row>
    <row r="110" spans="1:11" ht="15.75" x14ac:dyDescent="0.25">
      <c r="A110" s="171"/>
      <c r="B110" s="171"/>
      <c r="C110" s="174" t="s">
        <v>367</v>
      </c>
      <c r="D110" s="175" t="s">
        <v>368</v>
      </c>
      <c r="E110" s="45" t="s">
        <v>9</v>
      </c>
      <c r="F110" s="174" t="s">
        <v>251</v>
      </c>
      <c r="G110" s="174" t="s">
        <v>79</v>
      </c>
      <c r="H110" s="42">
        <v>90</v>
      </c>
      <c r="I110" s="46">
        <f>I111/I112*100</f>
        <v>100</v>
      </c>
      <c r="J110" s="176" t="str">
        <f>IF(I110&gt;=$H$110,"Đạt","Chưa")</f>
        <v>Đạt</v>
      </c>
      <c r="K110" s="172"/>
    </row>
    <row r="111" spans="1:11" ht="15.75" x14ac:dyDescent="0.25">
      <c r="A111" s="171"/>
      <c r="B111" s="171"/>
      <c r="C111" s="174"/>
      <c r="D111" s="175"/>
      <c r="E111" s="41" t="s">
        <v>369</v>
      </c>
      <c r="F111" s="174"/>
      <c r="G111" s="174"/>
      <c r="H111" s="42"/>
      <c r="I111" s="43">
        <v>9</v>
      </c>
      <c r="J111" s="176"/>
      <c r="K111" s="172"/>
    </row>
    <row r="112" spans="1:11" ht="31.5" x14ac:dyDescent="0.25">
      <c r="A112" s="171"/>
      <c r="B112" s="171"/>
      <c r="C112" s="174"/>
      <c r="D112" s="175"/>
      <c r="E112" s="41" t="s">
        <v>370</v>
      </c>
      <c r="F112" s="174"/>
      <c r="G112" s="174"/>
      <c r="H112" s="42"/>
      <c r="I112" s="43">
        <v>9</v>
      </c>
      <c r="J112" s="176"/>
      <c r="K112" s="172"/>
    </row>
    <row r="113" spans="1:11" ht="15.75" x14ac:dyDescent="0.25">
      <c r="A113" s="171"/>
      <c r="B113" s="171"/>
      <c r="C113" s="174" t="s">
        <v>371</v>
      </c>
      <c r="D113" s="175" t="s">
        <v>372</v>
      </c>
      <c r="E113" s="45" t="s">
        <v>9</v>
      </c>
      <c r="F113" s="174" t="s">
        <v>251</v>
      </c>
      <c r="G113" s="174" t="s">
        <v>79</v>
      </c>
      <c r="H113" s="42">
        <v>90</v>
      </c>
      <c r="I113" s="46">
        <f>I114/I115*100</f>
        <v>100</v>
      </c>
      <c r="J113" s="176" t="s">
        <v>0</v>
      </c>
      <c r="K113" s="172"/>
    </row>
    <row r="114" spans="1:11" ht="47.25" x14ac:dyDescent="0.25">
      <c r="A114" s="171"/>
      <c r="B114" s="171"/>
      <c r="C114" s="174"/>
      <c r="D114" s="175"/>
      <c r="E114" s="41" t="s">
        <v>373</v>
      </c>
      <c r="F114" s="174"/>
      <c r="G114" s="174"/>
      <c r="H114" s="42"/>
      <c r="I114" s="43">
        <v>1</v>
      </c>
      <c r="J114" s="176"/>
      <c r="K114" s="172"/>
    </row>
    <row r="115" spans="1:11" ht="47.25" x14ac:dyDescent="0.25">
      <c r="A115" s="171"/>
      <c r="B115" s="171"/>
      <c r="C115" s="174"/>
      <c r="D115" s="175"/>
      <c r="E115" s="41" t="s">
        <v>374</v>
      </c>
      <c r="F115" s="174"/>
      <c r="G115" s="174"/>
      <c r="H115" s="42"/>
      <c r="I115" s="43">
        <v>1</v>
      </c>
      <c r="J115" s="176"/>
      <c r="K115" s="172"/>
    </row>
    <row r="116" spans="1:11" ht="78.75" x14ac:dyDescent="0.25">
      <c r="A116" s="171">
        <v>17</v>
      </c>
      <c r="B116" s="171" t="s">
        <v>375</v>
      </c>
      <c r="C116" s="40" t="s">
        <v>50</v>
      </c>
      <c r="D116" s="41" t="s">
        <v>376</v>
      </c>
      <c r="E116" s="41" t="s">
        <v>376</v>
      </c>
      <c r="F116" s="40" t="s">
        <v>244</v>
      </c>
      <c r="G116" s="40" t="s">
        <v>0</v>
      </c>
      <c r="H116" s="42" t="s">
        <v>0</v>
      </c>
      <c r="I116" s="43" t="s">
        <v>0</v>
      </c>
      <c r="J116" s="44" t="str">
        <f>IF(I116=$H$116,"Đạt","Chưa")</f>
        <v>Đạt</v>
      </c>
      <c r="K116" s="172" t="s">
        <v>0</v>
      </c>
    </row>
    <row r="117" spans="1:11" ht="15.75" x14ac:dyDescent="0.25">
      <c r="A117" s="171"/>
      <c r="B117" s="171"/>
      <c r="C117" s="174" t="s">
        <v>51</v>
      </c>
      <c r="D117" s="175" t="s">
        <v>147</v>
      </c>
      <c r="E117" s="45" t="s">
        <v>353</v>
      </c>
      <c r="F117" s="174" t="s">
        <v>251</v>
      </c>
      <c r="G117" s="177">
        <v>1</v>
      </c>
      <c r="H117" s="42">
        <v>100</v>
      </c>
      <c r="I117" s="48">
        <f>I118/I119*100</f>
        <v>100</v>
      </c>
      <c r="J117" s="176" t="str">
        <f>IF(I117&gt;=$H$117,"Đạt","Chưa")</f>
        <v>Đạt</v>
      </c>
      <c r="K117" s="172"/>
    </row>
    <row r="118" spans="1:11" ht="63" x14ac:dyDescent="0.25">
      <c r="A118" s="171"/>
      <c r="B118" s="171"/>
      <c r="C118" s="174"/>
      <c r="D118" s="175"/>
      <c r="E118" s="41" t="s">
        <v>149</v>
      </c>
      <c r="F118" s="174"/>
      <c r="G118" s="174"/>
      <c r="H118" s="42"/>
      <c r="I118" s="43">
        <v>96</v>
      </c>
      <c r="J118" s="176"/>
      <c r="K118" s="172"/>
    </row>
    <row r="119" spans="1:11" ht="47.25" x14ac:dyDescent="0.25">
      <c r="A119" s="171"/>
      <c r="B119" s="171"/>
      <c r="C119" s="174"/>
      <c r="D119" s="175"/>
      <c r="E119" s="41" t="s">
        <v>150</v>
      </c>
      <c r="F119" s="174"/>
      <c r="G119" s="174"/>
      <c r="H119" s="42"/>
      <c r="I119" s="43">
        <v>96</v>
      </c>
      <c r="J119" s="176"/>
      <c r="K119" s="172"/>
    </row>
    <row r="120" spans="1:11" ht="15.75" x14ac:dyDescent="0.25">
      <c r="A120" s="171"/>
      <c r="B120" s="171"/>
      <c r="C120" s="174" t="s">
        <v>52</v>
      </c>
      <c r="D120" s="175" t="s">
        <v>154</v>
      </c>
      <c r="E120" s="45" t="s">
        <v>9</v>
      </c>
      <c r="F120" s="174" t="s">
        <v>251</v>
      </c>
      <c r="G120" s="174" t="s">
        <v>148</v>
      </c>
      <c r="H120" s="42">
        <v>95</v>
      </c>
      <c r="I120" s="46">
        <f>I121/I122*100</f>
        <v>95.82931533269047</v>
      </c>
      <c r="J120" s="176" t="str">
        <f>IF(I120&gt;=$H$120,"Đạt","Chưa")</f>
        <v>Đạt</v>
      </c>
      <c r="K120" s="172"/>
    </row>
    <row r="121" spans="1:11" ht="31.5" x14ac:dyDescent="0.25">
      <c r="A121" s="171"/>
      <c r="B121" s="171"/>
      <c r="C121" s="174"/>
      <c r="D121" s="175"/>
      <c r="E121" s="41" t="s">
        <v>156</v>
      </c>
      <c r="F121" s="174"/>
      <c r="G121" s="174"/>
      <c r="H121" s="42"/>
      <c r="I121" s="43">
        <v>3.9750000000000001</v>
      </c>
      <c r="J121" s="176"/>
      <c r="K121" s="172"/>
    </row>
    <row r="122" spans="1:11" ht="31.5" x14ac:dyDescent="0.25">
      <c r="A122" s="171"/>
      <c r="B122" s="171"/>
      <c r="C122" s="174"/>
      <c r="D122" s="175"/>
      <c r="E122" s="41" t="s">
        <v>157</v>
      </c>
      <c r="F122" s="174"/>
      <c r="G122" s="174"/>
      <c r="H122" s="42"/>
      <c r="I122" s="43">
        <v>4.1479999999999997</v>
      </c>
      <c r="J122" s="176"/>
      <c r="K122" s="172"/>
    </row>
    <row r="123" spans="1:11" ht="15.75" x14ac:dyDescent="0.25">
      <c r="A123" s="171"/>
      <c r="B123" s="171"/>
      <c r="C123" s="174" t="s">
        <v>53</v>
      </c>
      <c r="D123" s="175" t="s">
        <v>377</v>
      </c>
      <c r="E123" s="45" t="s">
        <v>9</v>
      </c>
      <c r="F123" s="174" t="s">
        <v>251</v>
      </c>
      <c r="G123" s="174" t="s">
        <v>378</v>
      </c>
      <c r="H123" s="42">
        <v>35</v>
      </c>
      <c r="I123" s="46">
        <f>I124/I125*100</f>
        <v>63.331726133076181</v>
      </c>
      <c r="J123" s="176" t="str">
        <f>IF(I123&gt;=$H$123,"Đạt","Chưa")</f>
        <v>Đạt</v>
      </c>
      <c r="K123" s="172"/>
    </row>
    <row r="124" spans="1:11" ht="47.25" x14ac:dyDescent="0.25">
      <c r="A124" s="171"/>
      <c r="B124" s="171"/>
      <c r="C124" s="174"/>
      <c r="D124" s="175"/>
      <c r="E124" s="41" t="s">
        <v>379</v>
      </c>
      <c r="F124" s="174"/>
      <c r="G124" s="174"/>
      <c r="H124" s="42"/>
      <c r="I124" s="43">
        <v>2.6269999999999998</v>
      </c>
      <c r="J124" s="176"/>
      <c r="K124" s="172"/>
    </row>
    <row r="125" spans="1:11" ht="31.5" x14ac:dyDescent="0.25">
      <c r="A125" s="171"/>
      <c r="B125" s="171"/>
      <c r="C125" s="174"/>
      <c r="D125" s="175"/>
      <c r="E125" s="41" t="s">
        <v>380</v>
      </c>
      <c r="F125" s="174"/>
      <c r="G125" s="174"/>
      <c r="H125" s="42"/>
      <c r="I125" s="43">
        <v>4.1479999999999997</v>
      </c>
      <c r="J125" s="176"/>
      <c r="K125" s="172"/>
    </row>
    <row r="126" spans="1:11" ht="15.75" x14ac:dyDescent="0.25">
      <c r="A126" s="171"/>
      <c r="B126" s="171"/>
      <c r="C126" s="174" t="s">
        <v>54</v>
      </c>
      <c r="D126" s="175" t="s">
        <v>170</v>
      </c>
      <c r="E126" s="45" t="s">
        <v>9</v>
      </c>
      <c r="F126" s="174" t="s">
        <v>251</v>
      </c>
      <c r="G126" s="174" t="s">
        <v>86</v>
      </c>
      <c r="H126" s="42">
        <v>50</v>
      </c>
      <c r="I126" s="46">
        <f>I127/I128*100</f>
        <v>71.118611378977832</v>
      </c>
      <c r="J126" s="176" t="str">
        <f>IF(I126&gt;=$H$126,"Đạt","Chưa")</f>
        <v>Đạt</v>
      </c>
      <c r="K126" s="172"/>
    </row>
    <row r="127" spans="1:11" ht="31.5" x14ac:dyDescent="0.25">
      <c r="A127" s="171"/>
      <c r="B127" s="171"/>
      <c r="C127" s="174"/>
      <c r="D127" s="175"/>
      <c r="E127" s="41" t="s">
        <v>381</v>
      </c>
      <c r="F127" s="174"/>
      <c r="G127" s="174"/>
      <c r="H127" s="42"/>
      <c r="I127" s="43">
        <v>2950</v>
      </c>
      <c r="J127" s="176"/>
      <c r="K127" s="172"/>
    </row>
    <row r="128" spans="1:11" ht="31.5" x14ac:dyDescent="0.25">
      <c r="A128" s="171"/>
      <c r="B128" s="171"/>
      <c r="C128" s="174"/>
      <c r="D128" s="175"/>
      <c r="E128" s="41" t="s">
        <v>380</v>
      </c>
      <c r="F128" s="174"/>
      <c r="G128" s="174"/>
      <c r="H128" s="42"/>
      <c r="I128" s="43">
        <v>4148</v>
      </c>
      <c r="J128" s="176"/>
      <c r="K128" s="172"/>
    </row>
    <row r="129" spans="1:11" ht="15.75" x14ac:dyDescent="0.25">
      <c r="A129" s="171"/>
      <c r="B129" s="171"/>
      <c r="C129" s="174" t="s">
        <v>55</v>
      </c>
      <c r="D129" s="175" t="s">
        <v>382</v>
      </c>
      <c r="E129" s="45" t="s">
        <v>353</v>
      </c>
      <c r="F129" s="174" t="s">
        <v>251</v>
      </c>
      <c r="G129" s="177">
        <v>1</v>
      </c>
      <c r="H129" s="42">
        <v>100</v>
      </c>
      <c r="I129" s="46">
        <f>I130/I131*100</f>
        <v>100</v>
      </c>
      <c r="J129" s="176" t="s">
        <v>0</v>
      </c>
      <c r="K129" s="172"/>
    </row>
    <row r="130" spans="1:11" ht="47.25" x14ac:dyDescent="0.25">
      <c r="A130" s="171"/>
      <c r="B130" s="171"/>
      <c r="C130" s="174"/>
      <c r="D130" s="175"/>
      <c r="E130" s="41" t="s">
        <v>383</v>
      </c>
      <c r="F130" s="174"/>
      <c r="G130" s="174"/>
      <c r="H130" s="42"/>
      <c r="I130" s="43">
        <v>240</v>
      </c>
      <c r="J130" s="176"/>
      <c r="K130" s="172"/>
    </row>
    <row r="131" spans="1:11" ht="31.5" x14ac:dyDescent="0.25">
      <c r="A131" s="171"/>
      <c r="B131" s="171"/>
      <c r="C131" s="174"/>
      <c r="D131" s="175"/>
      <c r="E131" s="41" t="s">
        <v>384</v>
      </c>
      <c r="F131" s="174"/>
      <c r="G131" s="174"/>
      <c r="H131" s="42"/>
      <c r="I131" s="43">
        <v>240</v>
      </c>
      <c r="J131" s="176"/>
      <c r="K131" s="172"/>
    </row>
    <row r="132" spans="1:11" ht="15.75" x14ac:dyDescent="0.25">
      <c r="A132" s="171"/>
      <c r="B132" s="171"/>
      <c r="C132" s="174" t="s">
        <v>56</v>
      </c>
      <c r="D132" s="175" t="s">
        <v>385</v>
      </c>
      <c r="E132" s="45" t="s">
        <v>9</v>
      </c>
      <c r="F132" s="174" t="s">
        <v>251</v>
      </c>
      <c r="G132" s="174" t="s">
        <v>90</v>
      </c>
      <c r="H132" s="42">
        <v>80</v>
      </c>
      <c r="I132" s="46">
        <f>I133/I134*100</f>
        <v>91.116173120728931</v>
      </c>
      <c r="J132" s="176" t="s">
        <v>0</v>
      </c>
      <c r="K132" s="172"/>
    </row>
    <row r="133" spans="1:11" ht="31.5" x14ac:dyDescent="0.25">
      <c r="A133" s="171"/>
      <c r="B133" s="171"/>
      <c r="C133" s="174"/>
      <c r="D133" s="175"/>
      <c r="E133" s="41" t="s">
        <v>386</v>
      </c>
      <c r="F133" s="174"/>
      <c r="G133" s="174"/>
      <c r="H133" s="42"/>
      <c r="I133" s="43">
        <v>80</v>
      </c>
      <c r="J133" s="176"/>
      <c r="K133" s="172"/>
    </row>
    <row r="134" spans="1:11" ht="31.5" x14ac:dyDescent="0.25">
      <c r="A134" s="171"/>
      <c r="B134" s="171"/>
      <c r="C134" s="174"/>
      <c r="D134" s="175"/>
      <c r="E134" s="41" t="s">
        <v>387</v>
      </c>
      <c r="F134" s="174"/>
      <c r="G134" s="174"/>
      <c r="H134" s="42"/>
      <c r="I134" s="43">
        <v>87.8</v>
      </c>
      <c r="J134" s="176"/>
      <c r="K134" s="172"/>
    </row>
    <row r="135" spans="1:11" ht="15.75" x14ac:dyDescent="0.25">
      <c r="A135" s="171"/>
      <c r="B135" s="171"/>
      <c r="C135" s="174" t="s">
        <v>57</v>
      </c>
      <c r="D135" s="175" t="s">
        <v>388</v>
      </c>
      <c r="E135" s="45" t="s">
        <v>353</v>
      </c>
      <c r="F135" s="178" t="s">
        <v>251</v>
      </c>
      <c r="G135" s="174" t="s">
        <v>155</v>
      </c>
      <c r="H135" s="42">
        <v>85</v>
      </c>
      <c r="I135" s="58">
        <f>I136/I137*100</f>
        <v>88.484848484848484</v>
      </c>
      <c r="J135" s="176" t="s">
        <v>0</v>
      </c>
      <c r="K135" s="172"/>
    </row>
    <row r="136" spans="1:11" ht="47.25" x14ac:dyDescent="0.25">
      <c r="A136" s="171"/>
      <c r="B136" s="171"/>
      <c r="C136" s="174"/>
      <c r="D136" s="175"/>
      <c r="E136" s="41" t="s">
        <v>389</v>
      </c>
      <c r="F136" s="178"/>
      <c r="G136" s="174"/>
      <c r="H136" s="42"/>
      <c r="I136" s="59">
        <v>146</v>
      </c>
      <c r="J136" s="176"/>
      <c r="K136" s="172"/>
    </row>
    <row r="137" spans="1:11" ht="31.5" x14ac:dyDescent="0.25">
      <c r="A137" s="171"/>
      <c r="B137" s="171"/>
      <c r="C137" s="174"/>
      <c r="D137" s="175"/>
      <c r="E137" s="41" t="s">
        <v>390</v>
      </c>
      <c r="F137" s="178"/>
      <c r="G137" s="174"/>
      <c r="H137" s="42"/>
      <c r="I137" s="59">
        <v>165</v>
      </c>
      <c r="J137" s="176"/>
      <c r="K137" s="172"/>
    </row>
    <row r="138" spans="1:11" ht="63" x14ac:dyDescent="0.25">
      <c r="A138" s="171"/>
      <c r="B138" s="171"/>
      <c r="C138" s="40" t="s">
        <v>58</v>
      </c>
      <c r="D138" s="41" t="s">
        <v>391</v>
      </c>
      <c r="E138" s="41" t="s">
        <v>391</v>
      </c>
      <c r="F138" s="40" t="s">
        <v>244</v>
      </c>
      <c r="G138" s="40" t="s">
        <v>0</v>
      </c>
      <c r="H138" s="42" t="s">
        <v>0</v>
      </c>
      <c r="I138" s="43" t="s">
        <v>0</v>
      </c>
      <c r="J138" s="44" t="str">
        <f>IF(I138=$H$138,"Đạt","Chưa")</f>
        <v>Đạt</v>
      </c>
      <c r="K138" s="172"/>
    </row>
    <row r="139" spans="1:11" ht="15.75" x14ac:dyDescent="0.25">
      <c r="A139" s="171"/>
      <c r="B139" s="171"/>
      <c r="C139" s="174" t="s">
        <v>59</v>
      </c>
      <c r="D139" s="175" t="s">
        <v>392</v>
      </c>
      <c r="E139" s="41" t="s">
        <v>353</v>
      </c>
      <c r="F139" s="174" t="s">
        <v>251</v>
      </c>
      <c r="G139" s="174" t="s">
        <v>334</v>
      </c>
      <c r="H139" s="42">
        <v>10</v>
      </c>
      <c r="I139" s="46">
        <f>I140/I141*100</f>
        <v>10.828025477707007</v>
      </c>
      <c r="J139" s="176" t="s">
        <v>0</v>
      </c>
      <c r="K139" s="172"/>
    </row>
    <row r="140" spans="1:11" ht="15.75" x14ac:dyDescent="0.25">
      <c r="A140" s="171"/>
      <c r="B140" s="171"/>
      <c r="C140" s="174"/>
      <c r="D140" s="175"/>
      <c r="E140" s="45" t="s">
        <v>393</v>
      </c>
      <c r="F140" s="174"/>
      <c r="G140" s="174"/>
      <c r="H140" s="42"/>
      <c r="I140" s="43">
        <v>17</v>
      </c>
      <c r="J140" s="176"/>
      <c r="K140" s="172"/>
    </row>
    <row r="141" spans="1:11" ht="15.75" x14ac:dyDescent="0.25">
      <c r="A141" s="171"/>
      <c r="B141" s="171"/>
      <c r="C141" s="174"/>
      <c r="D141" s="175"/>
      <c r="E141" s="41" t="s">
        <v>394</v>
      </c>
      <c r="F141" s="174"/>
      <c r="G141" s="174"/>
      <c r="H141" s="42"/>
      <c r="I141" s="43">
        <v>157</v>
      </c>
      <c r="J141" s="176"/>
      <c r="K141" s="172"/>
    </row>
    <row r="142" spans="1:11" ht="47.25" x14ac:dyDescent="0.25">
      <c r="A142" s="171"/>
      <c r="B142" s="171"/>
      <c r="C142" s="40" t="s">
        <v>60</v>
      </c>
      <c r="D142" s="41" t="s">
        <v>395</v>
      </c>
      <c r="E142" s="41" t="s">
        <v>396</v>
      </c>
      <c r="F142" s="40" t="s">
        <v>244</v>
      </c>
      <c r="G142" s="40" t="s">
        <v>0</v>
      </c>
      <c r="H142" s="42" t="s">
        <v>0</v>
      </c>
      <c r="I142" s="43" t="s">
        <v>0</v>
      </c>
      <c r="J142" s="44" t="str">
        <f>IF(I142=$H$142,"Đạt","Chưa")</f>
        <v>Đạt</v>
      </c>
      <c r="K142" s="172"/>
    </row>
    <row r="143" spans="1:11" ht="15.75" x14ac:dyDescent="0.25">
      <c r="A143" s="171"/>
      <c r="B143" s="171"/>
      <c r="C143" s="174" t="s">
        <v>61</v>
      </c>
      <c r="D143" s="175" t="s">
        <v>173</v>
      </c>
      <c r="E143" s="45" t="s">
        <v>353</v>
      </c>
      <c r="F143" s="174" t="s">
        <v>251</v>
      </c>
      <c r="G143" s="174" t="s">
        <v>115</v>
      </c>
      <c r="H143" s="42">
        <v>70</v>
      </c>
      <c r="I143" s="46">
        <f>I144/I145*100</f>
        <v>100</v>
      </c>
      <c r="J143" s="176" t="str">
        <f>IF(I143&gt;=$H$143,"Đạt","Chưa")</f>
        <v>Đạt</v>
      </c>
      <c r="K143" s="172"/>
    </row>
    <row r="144" spans="1:11" ht="31.5" x14ac:dyDescent="0.25">
      <c r="A144" s="171"/>
      <c r="B144" s="171"/>
      <c r="C144" s="174"/>
      <c r="D144" s="175"/>
      <c r="E144" s="41" t="s">
        <v>397</v>
      </c>
      <c r="F144" s="174"/>
      <c r="G144" s="174"/>
      <c r="H144" s="42"/>
      <c r="I144" s="43">
        <v>584</v>
      </c>
      <c r="J144" s="176"/>
      <c r="K144" s="172"/>
    </row>
    <row r="145" spans="1:11" ht="31.5" x14ac:dyDescent="0.25">
      <c r="A145" s="171"/>
      <c r="B145" s="171"/>
      <c r="C145" s="174"/>
      <c r="D145" s="175"/>
      <c r="E145" s="41" t="s">
        <v>398</v>
      </c>
      <c r="F145" s="174"/>
      <c r="G145" s="174"/>
      <c r="H145" s="42"/>
      <c r="I145" s="43">
        <v>584</v>
      </c>
      <c r="J145" s="176"/>
      <c r="K145" s="172"/>
    </row>
    <row r="146" spans="1:11" ht="15.75" x14ac:dyDescent="0.25">
      <c r="A146" s="171">
        <v>18</v>
      </c>
      <c r="B146" s="171" t="s">
        <v>399</v>
      </c>
      <c r="C146" s="174" t="s">
        <v>63</v>
      </c>
      <c r="D146" s="175" t="s">
        <v>400</v>
      </c>
      <c r="E146" s="45" t="s">
        <v>353</v>
      </c>
      <c r="F146" s="174" t="s">
        <v>251</v>
      </c>
      <c r="G146" s="174" t="s">
        <v>148</v>
      </c>
      <c r="H146" s="42">
        <v>95</v>
      </c>
      <c r="I146" s="60">
        <f>I147/I148*100</f>
        <v>100</v>
      </c>
      <c r="J146" s="176" t="str">
        <f>IF(I146&gt;=$H$146,"Đạt","Chưa")</f>
        <v>Đạt</v>
      </c>
      <c r="K146" s="172" t="str">
        <f>IF(AND(J19=$F$18,J20=$F$18,J21=$F$18),"Đạt","Chưa")</f>
        <v>Đạt</v>
      </c>
    </row>
    <row r="147" spans="1:11" ht="15.75" x14ac:dyDescent="0.25">
      <c r="A147" s="171"/>
      <c r="B147" s="171"/>
      <c r="C147" s="174"/>
      <c r="D147" s="175"/>
      <c r="E147" s="41" t="s">
        <v>401</v>
      </c>
      <c r="F147" s="174"/>
      <c r="G147" s="174"/>
      <c r="H147" s="42"/>
      <c r="I147" s="61">
        <v>4.335</v>
      </c>
      <c r="J147" s="176"/>
      <c r="K147" s="172"/>
    </row>
    <row r="148" spans="1:11" ht="15.75" x14ac:dyDescent="0.25">
      <c r="A148" s="171"/>
      <c r="B148" s="171"/>
      <c r="C148" s="174"/>
      <c r="D148" s="175"/>
      <c r="E148" s="41" t="s">
        <v>402</v>
      </c>
      <c r="F148" s="174"/>
      <c r="G148" s="174"/>
      <c r="H148" s="42"/>
      <c r="I148" s="39">
        <v>4.335</v>
      </c>
      <c r="J148" s="176"/>
      <c r="K148" s="172"/>
    </row>
    <row r="149" spans="1:11" ht="47.25" x14ac:dyDescent="0.25">
      <c r="A149" s="171"/>
      <c r="B149" s="171"/>
      <c r="C149" s="40" t="s">
        <v>64</v>
      </c>
      <c r="D149" s="41" t="s">
        <v>403</v>
      </c>
      <c r="E149" s="41" t="s">
        <v>403</v>
      </c>
      <c r="F149" s="40" t="s">
        <v>404</v>
      </c>
      <c r="G149" s="50" t="s">
        <v>405</v>
      </c>
      <c r="H149" s="51">
        <v>60</v>
      </c>
      <c r="I149" s="61">
        <v>142</v>
      </c>
      <c r="J149" s="44" t="str">
        <f>IF(I149&gt;=$H$149,"Đạt","Chưa")</f>
        <v>Đạt</v>
      </c>
      <c r="K149" s="172"/>
    </row>
    <row r="150" spans="1:11" ht="15.75" x14ac:dyDescent="0.25">
      <c r="A150" s="171"/>
      <c r="B150" s="171"/>
      <c r="C150" s="174" t="s">
        <v>65</v>
      </c>
      <c r="D150" s="175" t="s">
        <v>406</v>
      </c>
      <c r="E150" s="41" t="s">
        <v>353</v>
      </c>
      <c r="F150" s="174" t="s">
        <v>251</v>
      </c>
      <c r="G150" s="174" t="s">
        <v>354</v>
      </c>
      <c r="H150" s="42">
        <v>40</v>
      </c>
      <c r="I150" s="46" t="e">
        <f>I151/I152*100</f>
        <v>#VALUE!</v>
      </c>
      <c r="J150" s="176" t="s">
        <v>0</v>
      </c>
      <c r="K150" s="172"/>
    </row>
    <row r="151" spans="1:11" ht="31.5" x14ac:dyDescent="0.25">
      <c r="A151" s="171"/>
      <c r="B151" s="171"/>
      <c r="C151" s="174"/>
      <c r="D151" s="175"/>
      <c r="E151" s="41" t="s">
        <v>407</v>
      </c>
      <c r="F151" s="174"/>
      <c r="G151" s="174"/>
      <c r="H151" s="42"/>
      <c r="I151" s="43" t="s">
        <v>408</v>
      </c>
      <c r="J151" s="176"/>
      <c r="K151" s="172"/>
    </row>
    <row r="152" spans="1:11" ht="31.5" x14ac:dyDescent="0.25">
      <c r="A152" s="171"/>
      <c r="B152" s="171"/>
      <c r="C152" s="174"/>
      <c r="D152" s="175"/>
      <c r="E152" s="41" t="s">
        <v>409</v>
      </c>
      <c r="F152" s="174"/>
      <c r="G152" s="174"/>
      <c r="H152" s="42"/>
      <c r="I152" s="43" t="s">
        <v>408</v>
      </c>
      <c r="J152" s="176"/>
      <c r="K152" s="172"/>
    </row>
    <row r="153" spans="1:11" ht="15.75" x14ac:dyDescent="0.25">
      <c r="A153" s="171"/>
      <c r="B153" s="171"/>
      <c r="C153" s="174" t="s">
        <v>66</v>
      </c>
      <c r="D153" s="175" t="s">
        <v>410</v>
      </c>
      <c r="E153" s="41" t="s">
        <v>353</v>
      </c>
      <c r="F153" s="174" t="s">
        <v>251</v>
      </c>
      <c r="G153" s="177">
        <v>1</v>
      </c>
      <c r="H153" s="42">
        <v>100</v>
      </c>
      <c r="I153" s="46">
        <f>I154/I155*100</f>
        <v>100</v>
      </c>
      <c r="J153" s="176" t="str">
        <f>IF(I153&gt;=$H$153,"Đạt","Chưa")</f>
        <v>Đạt</v>
      </c>
      <c r="K153" s="172"/>
    </row>
    <row r="154" spans="1:11" ht="47.25" x14ac:dyDescent="0.25">
      <c r="A154" s="171"/>
      <c r="B154" s="171"/>
      <c r="C154" s="174"/>
      <c r="D154" s="175"/>
      <c r="E154" s="41" t="s">
        <v>411</v>
      </c>
      <c r="F154" s="174"/>
      <c r="G154" s="174"/>
      <c r="H154" s="42"/>
      <c r="I154" s="43">
        <v>261</v>
      </c>
      <c r="J154" s="176"/>
      <c r="K154" s="172"/>
    </row>
    <row r="155" spans="1:11" ht="47.25" x14ac:dyDescent="0.25">
      <c r="A155" s="171"/>
      <c r="B155" s="171"/>
      <c r="C155" s="174"/>
      <c r="D155" s="175"/>
      <c r="E155" s="41" t="s">
        <v>412</v>
      </c>
      <c r="F155" s="174"/>
      <c r="G155" s="174"/>
      <c r="H155" s="42"/>
      <c r="I155" s="43">
        <v>261</v>
      </c>
      <c r="J155" s="176"/>
      <c r="K155" s="172"/>
    </row>
    <row r="156" spans="1:11" ht="47.25" x14ac:dyDescent="0.25">
      <c r="A156" s="171"/>
      <c r="B156" s="171"/>
      <c r="C156" s="40" t="s">
        <v>67</v>
      </c>
      <c r="D156" s="41" t="s">
        <v>413</v>
      </c>
      <c r="E156" s="41" t="s">
        <v>414</v>
      </c>
      <c r="F156" s="40" t="s">
        <v>244</v>
      </c>
      <c r="G156" s="40" t="s">
        <v>0</v>
      </c>
      <c r="H156" s="42" t="s">
        <v>0</v>
      </c>
      <c r="I156" s="43" t="s">
        <v>0</v>
      </c>
      <c r="J156" s="44" t="str">
        <f>IF(I156=$H$156,"Đạt","Chưa")</f>
        <v>Đạt</v>
      </c>
      <c r="K156" s="172"/>
    </row>
    <row r="157" spans="1:11" ht="15.75" x14ac:dyDescent="0.25">
      <c r="A157" s="171"/>
      <c r="B157" s="171"/>
      <c r="C157" s="174" t="s">
        <v>68</v>
      </c>
      <c r="D157" s="175" t="s">
        <v>415</v>
      </c>
      <c r="E157" s="41" t="s">
        <v>353</v>
      </c>
      <c r="F157" s="174" t="s">
        <v>251</v>
      </c>
      <c r="G157" s="177">
        <v>1</v>
      </c>
      <c r="H157" s="42">
        <v>100</v>
      </c>
      <c r="I157" s="46">
        <f>I158/I159*100</f>
        <v>100</v>
      </c>
      <c r="J157" s="176" t="str">
        <f>IF(I157&gt;=$H$157,"Đạt","Chưa")</f>
        <v>Đạt</v>
      </c>
      <c r="K157" s="172"/>
    </row>
    <row r="158" spans="1:11" ht="47.25" x14ac:dyDescent="0.25">
      <c r="A158" s="171"/>
      <c r="B158" s="171"/>
      <c r="C158" s="174"/>
      <c r="D158" s="175"/>
      <c r="E158" s="41" t="s">
        <v>416</v>
      </c>
      <c r="F158" s="174"/>
      <c r="G158" s="174"/>
      <c r="H158" s="42"/>
      <c r="I158" s="43">
        <v>1</v>
      </c>
      <c r="J158" s="176"/>
      <c r="K158" s="172"/>
    </row>
    <row r="159" spans="1:11" ht="31.5" x14ac:dyDescent="0.25">
      <c r="A159" s="171"/>
      <c r="B159" s="171"/>
      <c r="C159" s="174"/>
      <c r="D159" s="175"/>
      <c r="E159" s="41" t="s">
        <v>417</v>
      </c>
      <c r="F159" s="174"/>
      <c r="G159" s="174"/>
      <c r="H159" s="42"/>
      <c r="I159" s="43">
        <v>1</v>
      </c>
      <c r="J159" s="176"/>
      <c r="K159" s="172"/>
    </row>
    <row r="160" spans="1:11" ht="15.75" x14ac:dyDescent="0.25">
      <c r="A160" s="171"/>
      <c r="B160" s="171"/>
      <c r="C160" s="174" t="s">
        <v>418</v>
      </c>
      <c r="D160" s="175" t="s">
        <v>419</v>
      </c>
      <c r="E160" s="41" t="s">
        <v>353</v>
      </c>
      <c r="F160" s="174" t="s">
        <v>251</v>
      </c>
      <c r="G160" s="174" t="s">
        <v>90</v>
      </c>
      <c r="H160" s="42">
        <v>80</v>
      </c>
      <c r="I160" s="46">
        <f>I161/I162*100</f>
        <v>98.108419838523659</v>
      </c>
      <c r="J160" s="176" t="str">
        <f>IF(I160&gt;=$H$160,"Đạt","Chưa")</f>
        <v>Đạt</v>
      </c>
      <c r="K160" s="172"/>
    </row>
    <row r="161" spans="1:11" ht="31.5" x14ac:dyDescent="0.25">
      <c r="A161" s="171"/>
      <c r="B161" s="171"/>
      <c r="C161" s="174"/>
      <c r="D161" s="175"/>
      <c r="E161" s="41" t="s">
        <v>420</v>
      </c>
      <c r="F161" s="174"/>
      <c r="G161" s="174"/>
      <c r="H161" s="42"/>
      <c r="I161" s="43">
        <v>4.2530000000000001</v>
      </c>
      <c r="J161" s="176"/>
      <c r="K161" s="172"/>
    </row>
    <row r="162" spans="1:11" ht="15.75" x14ac:dyDescent="0.25">
      <c r="A162" s="171"/>
      <c r="B162" s="171"/>
      <c r="C162" s="174"/>
      <c r="D162" s="175"/>
      <c r="E162" s="41" t="s">
        <v>402</v>
      </c>
      <c r="F162" s="174"/>
      <c r="G162" s="174"/>
      <c r="H162" s="42"/>
      <c r="I162" s="43">
        <v>4.335</v>
      </c>
      <c r="J162" s="176"/>
      <c r="K162" s="172"/>
    </row>
    <row r="163" spans="1:11" ht="27" customHeight="1" x14ac:dyDescent="0.25">
      <c r="A163" s="171"/>
      <c r="B163" s="171"/>
      <c r="C163" s="174" t="s">
        <v>421</v>
      </c>
      <c r="D163" s="175" t="s">
        <v>422</v>
      </c>
      <c r="E163" s="41" t="s">
        <v>353</v>
      </c>
      <c r="F163" s="174" t="s">
        <v>251</v>
      </c>
      <c r="G163" s="177">
        <v>1</v>
      </c>
      <c r="H163" s="42">
        <v>100</v>
      </c>
      <c r="I163" s="46">
        <f>I164/I165*100</f>
        <v>100</v>
      </c>
      <c r="J163" s="176" t="str">
        <f>IF(I163&gt;=$H$163,"Đạt","Chưa")</f>
        <v>Đạt</v>
      </c>
      <c r="K163" s="172"/>
    </row>
    <row r="164" spans="1:11" ht="31.5" x14ac:dyDescent="0.25">
      <c r="A164" s="171"/>
      <c r="B164" s="171"/>
      <c r="C164" s="174"/>
      <c r="D164" s="175"/>
      <c r="E164" s="41" t="s">
        <v>423</v>
      </c>
      <c r="F164" s="174"/>
      <c r="G164" s="174"/>
      <c r="H164" s="42"/>
      <c r="I164" s="43">
        <v>1</v>
      </c>
      <c r="J164" s="176"/>
      <c r="K164" s="172"/>
    </row>
    <row r="165" spans="1:11" ht="31.5" x14ac:dyDescent="0.25">
      <c r="A165" s="171"/>
      <c r="B165" s="171"/>
      <c r="C165" s="174"/>
      <c r="D165" s="175"/>
      <c r="E165" s="41" t="s">
        <v>424</v>
      </c>
      <c r="F165" s="174"/>
      <c r="G165" s="174"/>
      <c r="H165" s="42"/>
      <c r="I165" s="43">
        <v>1</v>
      </c>
      <c r="J165" s="176"/>
      <c r="K165" s="172"/>
    </row>
    <row r="166" spans="1:11" ht="47.25" x14ac:dyDescent="0.25">
      <c r="A166" s="171">
        <v>19</v>
      </c>
      <c r="B166" s="171" t="s">
        <v>69</v>
      </c>
      <c r="C166" s="40" t="s">
        <v>70</v>
      </c>
      <c r="D166" s="41" t="s">
        <v>425</v>
      </c>
      <c r="E166" s="41" t="s">
        <v>425</v>
      </c>
      <c r="F166" s="40" t="s">
        <v>244</v>
      </c>
      <c r="G166" s="40" t="s">
        <v>0</v>
      </c>
      <c r="H166" s="42" t="s">
        <v>0</v>
      </c>
      <c r="I166" s="43" t="s">
        <v>0</v>
      </c>
      <c r="J166" s="44" t="s">
        <v>0</v>
      </c>
      <c r="K166" s="172" t="str">
        <f>IF(AND(J19=$F$18,J20=$F$18,J21=$F$18),"Đạt","Chưa")</f>
        <v>Đạt</v>
      </c>
    </row>
    <row r="167" spans="1:11" ht="31.5" x14ac:dyDescent="0.25">
      <c r="A167" s="171"/>
      <c r="B167" s="171"/>
      <c r="C167" s="40" t="s">
        <v>71</v>
      </c>
      <c r="D167" s="41" t="s">
        <v>184</v>
      </c>
      <c r="E167" s="41" t="s">
        <v>184</v>
      </c>
      <c r="F167" s="40" t="s">
        <v>244</v>
      </c>
      <c r="G167" s="40" t="s">
        <v>0</v>
      </c>
      <c r="H167" s="42" t="s">
        <v>0</v>
      </c>
      <c r="I167" s="43" t="s">
        <v>0</v>
      </c>
      <c r="J167" s="44" t="s">
        <v>0</v>
      </c>
      <c r="K167" s="172"/>
    </row>
    <row r="168" spans="1:11" ht="15.75" x14ac:dyDescent="0.25">
      <c r="A168" s="31"/>
      <c r="B168" s="31"/>
      <c r="C168" s="31"/>
      <c r="D168" s="31"/>
      <c r="E168" s="31"/>
      <c r="F168" s="29"/>
      <c r="G168" s="29"/>
      <c r="H168" s="62"/>
      <c r="I168" s="63"/>
      <c r="J168" s="63"/>
      <c r="K168" s="64"/>
    </row>
    <row r="169" spans="1:11" ht="15.75" x14ac:dyDescent="0.25">
      <c r="A169" s="31"/>
      <c r="B169" s="31"/>
      <c r="C169" s="31"/>
      <c r="D169" s="31"/>
      <c r="E169" s="31"/>
      <c r="F169" s="173" t="s">
        <v>438</v>
      </c>
      <c r="G169" s="173"/>
      <c r="H169" s="173"/>
      <c r="I169" s="173"/>
      <c r="J169" s="173"/>
      <c r="K169" s="173"/>
    </row>
    <row r="170" spans="1:11" ht="15.75" x14ac:dyDescent="0.25">
      <c r="A170" s="170" t="s">
        <v>426</v>
      </c>
      <c r="B170" s="170"/>
      <c r="C170" s="170"/>
      <c r="D170" s="170"/>
      <c r="E170" s="65"/>
      <c r="F170" s="170" t="s">
        <v>427</v>
      </c>
      <c r="G170" s="170"/>
      <c r="H170" s="170"/>
      <c r="I170" s="170"/>
      <c r="J170" s="170"/>
      <c r="K170" s="170"/>
    </row>
    <row r="171" spans="1:11" ht="15.75" x14ac:dyDescent="0.25">
      <c r="A171" s="168" t="s">
        <v>428</v>
      </c>
      <c r="B171" s="168"/>
      <c r="C171" s="168"/>
      <c r="D171" s="168"/>
      <c r="E171" s="31"/>
      <c r="F171" s="168" t="s">
        <v>429</v>
      </c>
      <c r="G171" s="168"/>
      <c r="H171" s="168"/>
      <c r="I171" s="168"/>
      <c r="J171" s="168"/>
      <c r="K171" s="168"/>
    </row>
    <row r="172" spans="1:11" ht="15.75" x14ac:dyDescent="0.25">
      <c r="A172" s="31"/>
      <c r="B172" s="31"/>
      <c r="C172" s="31"/>
      <c r="D172" s="31"/>
      <c r="E172" s="31"/>
      <c r="F172" s="29"/>
      <c r="G172" s="29"/>
      <c r="H172" s="62"/>
      <c r="I172" s="63"/>
      <c r="J172" s="63"/>
      <c r="K172" s="64"/>
    </row>
    <row r="173" spans="1:11" ht="15.75" x14ac:dyDescent="0.25">
      <c r="A173" s="31"/>
      <c r="B173" s="31"/>
      <c r="C173" s="31"/>
      <c r="D173" s="31"/>
      <c r="E173" s="31"/>
      <c r="F173" s="29"/>
      <c r="G173" s="29"/>
      <c r="H173" s="62"/>
      <c r="I173" s="63"/>
      <c r="J173" s="63"/>
      <c r="K173" s="64"/>
    </row>
    <row r="174" spans="1:11" ht="15.75" x14ac:dyDescent="0.25">
      <c r="A174" s="31"/>
      <c r="B174" s="31"/>
      <c r="C174" s="31"/>
      <c r="D174" s="31"/>
      <c r="E174" s="31"/>
      <c r="F174" s="29"/>
      <c r="G174" s="29"/>
      <c r="H174" s="62"/>
      <c r="I174" s="63"/>
      <c r="J174" s="63"/>
      <c r="K174" s="64"/>
    </row>
    <row r="175" spans="1:11" ht="15.75" x14ac:dyDescent="0.25">
      <c r="A175" s="31"/>
      <c r="B175" s="31"/>
      <c r="C175" s="31"/>
      <c r="D175" s="31"/>
      <c r="E175" s="31"/>
      <c r="F175" s="29"/>
      <c r="G175" s="29"/>
      <c r="H175" s="62"/>
      <c r="I175" s="63"/>
      <c r="J175" s="63"/>
      <c r="K175" s="64"/>
    </row>
    <row r="176" spans="1:11" ht="15.75" x14ac:dyDescent="0.25">
      <c r="A176" s="169" t="s">
        <v>430</v>
      </c>
      <c r="B176" s="169"/>
      <c r="C176" s="169"/>
      <c r="D176" s="169"/>
      <c r="E176" s="66"/>
      <c r="F176" s="169" t="s">
        <v>431</v>
      </c>
      <c r="G176" s="169"/>
      <c r="H176" s="169"/>
      <c r="I176" s="169"/>
      <c r="J176" s="169"/>
      <c r="K176" s="169"/>
    </row>
  </sheetData>
  <mergeCells count="263">
    <mergeCell ref="A2:D2"/>
    <mergeCell ref="F2:K2"/>
    <mergeCell ref="A3:D3"/>
    <mergeCell ref="F3:K3"/>
    <mergeCell ref="A6:K6"/>
    <mergeCell ref="A7:K7"/>
    <mergeCell ref="H15:H16"/>
    <mergeCell ref="I15:K15"/>
    <mergeCell ref="A19:A21"/>
    <mergeCell ref="B19:B21"/>
    <mergeCell ref="K19:K21"/>
    <mergeCell ref="A8:K8"/>
    <mergeCell ref="G10:H11"/>
    <mergeCell ref="I10:J10"/>
    <mergeCell ref="G12:H12"/>
    <mergeCell ref="G13:H13"/>
    <mergeCell ref="A15:A16"/>
    <mergeCell ref="B15:B16"/>
    <mergeCell ref="C15:C16"/>
    <mergeCell ref="D15:D16"/>
    <mergeCell ref="E15:E16"/>
    <mergeCell ref="A22:A33"/>
    <mergeCell ref="B22:B33"/>
    <mergeCell ref="C22:C24"/>
    <mergeCell ref="D22:D24"/>
    <mergeCell ref="F22:F24"/>
    <mergeCell ref="G22:G24"/>
    <mergeCell ref="G28:G30"/>
    <mergeCell ref="F15:F16"/>
    <mergeCell ref="G15:G16"/>
    <mergeCell ref="J28:J30"/>
    <mergeCell ref="C31:C33"/>
    <mergeCell ref="D31:D33"/>
    <mergeCell ref="F31:F33"/>
    <mergeCell ref="G31:G33"/>
    <mergeCell ref="J31:J33"/>
    <mergeCell ref="J22:J24"/>
    <mergeCell ref="K22:K33"/>
    <mergeCell ref="C25:C27"/>
    <mergeCell ref="D25:D27"/>
    <mergeCell ref="F25:F27"/>
    <mergeCell ref="G25:G27"/>
    <mergeCell ref="J25:J27"/>
    <mergeCell ref="C28:C30"/>
    <mergeCell ref="D28:D30"/>
    <mergeCell ref="F28:F30"/>
    <mergeCell ref="J34:J36"/>
    <mergeCell ref="A34:A45"/>
    <mergeCell ref="B34:B45"/>
    <mergeCell ref="K34:K45"/>
    <mergeCell ref="C38:C40"/>
    <mergeCell ref="D38:D40"/>
    <mergeCell ref="F38:F40"/>
    <mergeCell ref="G38:G40"/>
    <mergeCell ref="J38:J40"/>
    <mergeCell ref="C41:C43"/>
    <mergeCell ref="D41:D43"/>
    <mergeCell ref="F41:F43"/>
    <mergeCell ref="C34:C36"/>
    <mergeCell ref="D34:D36"/>
    <mergeCell ref="F34:F36"/>
    <mergeCell ref="G34:G36"/>
    <mergeCell ref="G41:G43"/>
    <mergeCell ref="J41:J43"/>
    <mergeCell ref="A57:A61"/>
    <mergeCell ref="B57:B61"/>
    <mergeCell ref="K57:K61"/>
    <mergeCell ref="C59:C61"/>
    <mergeCell ref="D59:D61"/>
    <mergeCell ref="F59:F61"/>
    <mergeCell ref="G59:G61"/>
    <mergeCell ref="J59:J61"/>
    <mergeCell ref="K46:K48"/>
    <mergeCell ref="A49:A56"/>
    <mergeCell ref="B49:B56"/>
    <mergeCell ref="C49:C51"/>
    <mergeCell ref="D49:D51"/>
    <mergeCell ref="F49:F51"/>
    <mergeCell ref="G49:G51"/>
    <mergeCell ref="J49:J51"/>
    <mergeCell ref="K49:K56"/>
    <mergeCell ref="A46:A48"/>
    <mergeCell ref="B46:B48"/>
    <mergeCell ref="C46:C48"/>
    <mergeCell ref="D46:D48"/>
    <mergeCell ref="F46:F48"/>
    <mergeCell ref="G46:G48"/>
    <mergeCell ref="J46:J48"/>
    <mergeCell ref="K68:K70"/>
    <mergeCell ref="A72:A74"/>
    <mergeCell ref="B72:B74"/>
    <mergeCell ref="C72:C74"/>
    <mergeCell ref="D72:D74"/>
    <mergeCell ref="F72:F74"/>
    <mergeCell ref="G72:G74"/>
    <mergeCell ref="J72:J74"/>
    <mergeCell ref="A63:A67"/>
    <mergeCell ref="B63:B67"/>
    <mergeCell ref="K63:K67"/>
    <mergeCell ref="A68:A70"/>
    <mergeCell ref="B68:B70"/>
    <mergeCell ref="C68:C70"/>
    <mergeCell ref="D68:D70"/>
    <mergeCell ref="F68:F70"/>
    <mergeCell ref="G68:G70"/>
    <mergeCell ref="J68:J70"/>
    <mergeCell ref="K72:K74"/>
    <mergeCell ref="A75:A83"/>
    <mergeCell ref="B75:B83"/>
    <mergeCell ref="C75:C77"/>
    <mergeCell ref="D75:D77"/>
    <mergeCell ref="F75:F77"/>
    <mergeCell ref="G75:G77"/>
    <mergeCell ref="J75:J77"/>
    <mergeCell ref="K75:K83"/>
    <mergeCell ref="C78:C80"/>
    <mergeCell ref="K84:K93"/>
    <mergeCell ref="C88:C90"/>
    <mergeCell ref="D88:D90"/>
    <mergeCell ref="F88:F90"/>
    <mergeCell ref="G88:G90"/>
    <mergeCell ref="J88:J90"/>
    <mergeCell ref="D78:D80"/>
    <mergeCell ref="F78:F80"/>
    <mergeCell ref="G78:G80"/>
    <mergeCell ref="J78:J80"/>
    <mergeCell ref="C81:C83"/>
    <mergeCell ref="D81:D83"/>
    <mergeCell ref="F81:F83"/>
    <mergeCell ref="G81:G83"/>
    <mergeCell ref="J81:J83"/>
    <mergeCell ref="A94:A105"/>
    <mergeCell ref="B94:B105"/>
    <mergeCell ref="C94:C96"/>
    <mergeCell ref="D94:D96"/>
    <mergeCell ref="F94:F96"/>
    <mergeCell ref="G94:G96"/>
    <mergeCell ref="G100:G102"/>
    <mergeCell ref="A84:A93"/>
    <mergeCell ref="B84:B93"/>
    <mergeCell ref="J100:J102"/>
    <mergeCell ref="C103:C105"/>
    <mergeCell ref="D103:D105"/>
    <mergeCell ref="F103:F105"/>
    <mergeCell ref="G103:G105"/>
    <mergeCell ref="J103:J105"/>
    <mergeCell ref="J94:J96"/>
    <mergeCell ref="K94:K105"/>
    <mergeCell ref="C97:C99"/>
    <mergeCell ref="D97:D99"/>
    <mergeCell ref="F97:F99"/>
    <mergeCell ref="G97:G99"/>
    <mergeCell ref="J97:J99"/>
    <mergeCell ref="C100:C102"/>
    <mergeCell ref="D100:D102"/>
    <mergeCell ref="F100:F102"/>
    <mergeCell ref="A106:A108"/>
    <mergeCell ref="B106:B108"/>
    <mergeCell ref="K106:K108"/>
    <mergeCell ref="A109:A115"/>
    <mergeCell ref="B109:B115"/>
    <mergeCell ref="K109:K115"/>
    <mergeCell ref="C110:C112"/>
    <mergeCell ref="D110:D112"/>
    <mergeCell ref="F110:F112"/>
    <mergeCell ref="G110:G112"/>
    <mergeCell ref="J110:J112"/>
    <mergeCell ref="C113:C115"/>
    <mergeCell ref="D113:D115"/>
    <mergeCell ref="F113:F115"/>
    <mergeCell ref="G113:G115"/>
    <mergeCell ref="J113:J115"/>
    <mergeCell ref="G120:G122"/>
    <mergeCell ref="J120:J122"/>
    <mergeCell ref="C135:C137"/>
    <mergeCell ref="D135:D137"/>
    <mergeCell ref="F135:F137"/>
    <mergeCell ref="G135:G137"/>
    <mergeCell ref="J135:J137"/>
    <mergeCell ref="C139:C141"/>
    <mergeCell ref="D139:D141"/>
    <mergeCell ref="J132:J134"/>
    <mergeCell ref="J139:J141"/>
    <mergeCell ref="K116:K145"/>
    <mergeCell ref="C117:C119"/>
    <mergeCell ref="D117:D119"/>
    <mergeCell ref="F117:F119"/>
    <mergeCell ref="G117:G119"/>
    <mergeCell ref="J117:J119"/>
    <mergeCell ref="C120:C122"/>
    <mergeCell ref="D120:D122"/>
    <mergeCell ref="C123:C125"/>
    <mergeCell ref="D123:D125"/>
    <mergeCell ref="F123:F125"/>
    <mergeCell ref="G123:G125"/>
    <mergeCell ref="J123:J125"/>
    <mergeCell ref="F139:F141"/>
    <mergeCell ref="G139:G141"/>
    <mergeCell ref="C129:C131"/>
    <mergeCell ref="D129:D131"/>
    <mergeCell ref="F129:F131"/>
    <mergeCell ref="G129:G131"/>
    <mergeCell ref="J129:J131"/>
    <mergeCell ref="C132:C134"/>
    <mergeCell ref="D132:D134"/>
    <mergeCell ref="F132:F134"/>
    <mergeCell ref="G132:G134"/>
    <mergeCell ref="C143:C145"/>
    <mergeCell ref="D143:D145"/>
    <mergeCell ref="F143:F145"/>
    <mergeCell ref="G143:G145"/>
    <mergeCell ref="J143:J145"/>
    <mergeCell ref="A146:A165"/>
    <mergeCell ref="B146:B165"/>
    <mergeCell ref="C146:C148"/>
    <mergeCell ref="D146:D148"/>
    <mergeCell ref="F146:F148"/>
    <mergeCell ref="G146:G148"/>
    <mergeCell ref="G153:G155"/>
    <mergeCell ref="C160:C162"/>
    <mergeCell ref="D160:D162"/>
    <mergeCell ref="F160:F162"/>
    <mergeCell ref="J146:J148"/>
    <mergeCell ref="A116:A145"/>
    <mergeCell ref="B116:B145"/>
    <mergeCell ref="C126:C128"/>
    <mergeCell ref="D126:D128"/>
    <mergeCell ref="F126:F128"/>
    <mergeCell ref="G126:G128"/>
    <mergeCell ref="J126:J128"/>
    <mergeCell ref="F120:F122"/>
    <mergeCell ref="K146:K165"/>
    <mergeCell ref="C150:C152"/>
    <mergeCell ref="D150:D152"/>
    <mergeCell ref="F150:F152"/>
    <mergeCell ref="G150:G152"/>
    <mergeCell ref="J150:J152"/>
    <mergeCell ref="C153:C155"/>
    <mergeCell ref="D153:D155"/>
    <mergeCell ref="F153:F155"/>
    <mergeCell ref="G160:G162"/>
    <mergeCell ref="J160:J162"/>
    <mergeCell ref="C163:C165"/>
    <mergeCell ref="D163:D165"/>
    <mergeCell ref="F163:F165"/>
    <mergeCell ref="G163:G165"/>
    <mergeCell ref="J163:J165"/>
    <mergeCell ref="J153:J155"/>
    <mergeCell ref="C157:C159"/>
    <mergeCell ref="D157:D159"/>
    <mergeCell ref="F157:F159"/>
    <mergeCell ref="G157:G159"/>
    <mergeCell ref="J157:J159"/>
    <mergeCell ref="F171:K171"/>
    <mergeCell ref="A176:D176"/>
    <mergeCell ref="A170:D170"/>
    <mergeCell ref="A171:D171"/>
    <mergeCell ref="F176:K176"/>
    <mergeCell ref="A166:A167"/>
    <mergeCell ref="B166:B167"/>
    <mergeCell ref="K166:K167"/>
    <mergeCell ref="F169:K169"/>
    <mergeCell ref="F170:K170"/>
  </mergeCells>
  <pageMargins left="0" right="0" top="0.25" bottom="0" header="0.3" footer="0.3"/>
  <pageSetup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1260</vt:lpstr>
      <vt:lpstr>1261</vt:lpstr>
      <vt:lpstr>'1260'!Print_Titles</vt:lpstr>
      <vt:lpstr>'1261'!Print_Titles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Windows User</cp:lastModifiedBy>
  <cp:lastPrinted>2023-01-11T17:08:24Z</cp:lastPrinted>
  <dcterms:created xsi:type="dcterms:W3CDTF">2022-10-24T02:35:31Z</dcterms:created>
  <dcterms:modified xsi:type="dcterms:W3CDTF">2023-01-11T17:09:15Z</dcterms:modified>
</cp:coreProperties>
</file>